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PMS_3_2.4GHz\git_tpms_directconnect_ble\_Documentation\"/>
    </mc:Choice>
  </mc:AlternateContent>
  <xr:revisionPtr revIDLastSave="0" documentId="13_ncr:1_{007004E6-C0E1-439F-A5B9-9A7D259C87E0}" xr6:coauthVersionLast="47" xr6:coauthVersionMax="47" xr10:uidLastSave="{00000000-0000-0000-0000-000000000000}"/>
  <bookViews>
    <workbookView xWindow="-4260" yWindow="-16320" windowWidth="29040" windowHeight="15840" activeTab="1" xr2:uid="{2BD21AF0-86D9-4390-ADAE-DD9AA19FD94E}"/>
  </bookViews>
  <sheets>
    <sheet name="Encoding" sheetId="1" r:id="rId1"/>
    <sheet name="Decoding" sheetId="2" r:id="rId2"/>
    <sheet name="_encoding_calc" sheetId="3" r:id="rId3"/>
    <sheet name="_decoding_calc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4" l="1"/>
  <c r="F10" i="4" s="1"/>
  <c r="H10" i="2" s="1"/>
  <c r="F56" i="4"/>
  <c r="F57" i="4" s="1"/>
  <c r="F41" i="4"/>
  <c r="F42" i="4" s="1"/>
  <c r="F25" i="4"/>
  <c r="F26" i="4" s="1"/>
  <c r="F22" i="3"/>
  <c r="F23" i="3" s="1"/>
  <c r="F24" i="3" s="1"/>
  <c r="F9" i="3"/>
  <c r="F10" i="3" s="1"/>
  <c r="H12" i="2" l="1"/>
  <c r="F12" i="4"/>
  <c r="F11" i="4"/>
  <c r="H41" i="2"/>
  <c r="F59" i="4"/>
  <c r="F58" i="4"/>
  <c r="R42" i="2"/>
  <c r="F44" i="4"/>
  <c r="F43" i="4"/>
  <c r="F28" i="4"/>
  <c r="F27" i="4"/>
  <c r="H29" i="2"/>
  <c r="F25" i="3"/>
  <c r="J25" i="3" s="1"/>
  <c r="N25" i="3" s="1"/>
  <c r="F27" i="3" s="1"/>
  <c r="F11" i="3"/>
  <c r="J11" i="3" s="1"/>
  <c r="N11" i="3" s="1"/>
  <c r="F13" i="3" s="1"/>
  <c r="R41" i="2"/>
  <c r="R39" i="2"/>
  <c r="H39" i="2"/>
  <c r="H28" i="2"/>
  <c r="H26" i="2"/>
  <c r="F14" i="4" l="1"/>
  <c r="F15" i="4" s="1"/>
  <c r="J15" i="4" s="1"/>
  <c r="N15" i="4" s="1"/>
  <c r="F17" i="4" s="1"/>
  <c r="F61" i="4"/>
  <c r="F46" i="4"/>
  <c r="F62" i="4"/>
  <c r="J62" i="4" s="1"/>
  <c r="N62" i="4" s="1"/>
  <c r="F64" i="4" s="1"/>
  <c r="F30" i="4"/>
  <c r="F31" i="4" s="1"/>
  <c r="J31" i="4" s="1"/>
  <c r="N31" i="4" s="1"/>
  <c r="F33" i="4" s="1"/>
  <c r="F47" i="4"/>
  <c r="J47" i="4" s="1"/>
  <c r="N47" i="4" s="1"/>
  <c r="F49" i="4" s="1"/>
  <c r="F26" i="3"/>
  <c r="J26" i="3" s="1"/>
  <c r="N26" i="3" s="1"/>
  <c r="F28" i="3" s="1"/>
  <c r="F29" i="3" s="1"/>
  <c r="F12" i="3"/>
  <c r="J12" i="3" s="1"/>
  <c r="N12" i="3" s="1"/>
  <c r="F14" i="3" s="1"/>
  <c r="F15" i="3" s="1"/>
  <c r="H10" i="1" s="1"/>
  <c r="F16" i="4" l="1"/>
  <c r="J16" i="4" s="1"/>
  <c r="N16" i="4" s="1"/>
  <c r="F18" i="4" s="1"/>
  <c r="H11" i="2" s="1"/>
  <c r="F63" i="4"/>
  <c r="J63" i="4" s="1"/>
  <c r="N63" i="4" s="1"/>
  <c r="F65" i="4" s="1"/>
  <c r="R40" i="2" s="1"/>
  <c r="F48" i="4"/>
  <c r="J48" i="4" s="1"/>
  <c r="N48" i="4" s="1"/>
  <c r="F50" i="4" s="1"/>
  <c r="H40" i="2" s="1"/>
  <c r="F32" i="4"/>
  <c r="J32" i="4" s="1"/>
  <c r="N32" i="4" s="1"/>
  <c r="F34" i="4" s="1"/>
  <c r="H27" i="2" s="1"/>
  <c r="J20" i="1"/>
</calcChain>
</file>

<file path=xl/sharedStrings.xml><?xml version="1.0" encoding="utf-8"?>
<sst xmlns="http://schemas.openxmlformats.org/spreadsheetml/2006/main" count="142" uniqueCount="65">
  <si>
    <t>Encoding SPI commands</t>
    <phoneticPr fontId="1" type="noConversion"/>
  </si>
  <si>
    <t>READ command</t>
    <phoneticPr fontId="1" type="noConversion"/>
  </si>
  <si>
    <t>Address in decimal</t>
    <phoneticPr fontId="1" type="noConversion"/>
  </si>
  <si>
    <t xml:space="preserve">Enter the address to read in the green cell. </t>
    <phoneticPr fontId="1" type="noConversion"/>
  </si>
  <si>
    <t>The command to transmit is computed in the orange cell.</t>
  </si>
  <si>
    <t>Intermediate calculations (do not modify)</t>
    <phoneticPr fontId="1" type="noConversion"/>
  </si>
  <si>
    <r>
      <rPr>
        <b/>
        <sz val="11"/>
        <color theme="1"/>
        <rFont val="Malgun Gothic Semilight"/>
        <family val="2"/>
        <charset val="136"/>
      </rPr>
      <t>Output</t>
    </r>
    <r>
      <rPr>
        <sz val="11"/>
        <color theme="1"/>
        <rFont val="Malgun Gothic Semilight"/>
        <family val="2"/>
        <charset val="136"/>
      </rPr>
      <t>: 16-bit command to transmit (hexadecimal, MSB first)</t>
    </r>
    <phoneticPr fontId="1" type="noConversion"/>
  </si>
  <si>
    <r>
      <rPr>
        <b/>
        <sz val="11"/>
        <color theme="1"/>
        <rFont val="Malgun Gothic Semilight"/>
        <family val="2"/>
        <charset val="136"/>
      </rPr>
      <t>Input</t>
    </r>
    <r>
      <rPr>
        <sz val="11"/>
        <color theme="1"/>
        <rFont val="Malgun Gothic Semilight"/>
        <family val="2"/>
        <charset val="136"/>
      </rPr>
      <t>: 13-bit address to read (hexadecimal, MSB first)</t>
    </r>
    <phoneticPr fontId="1" type="noConversion"/>
  </si>
  <si>
    <t>Address shifted left twice (decimal)</t>
    <phoneticPr fontId="1" type="noConversion"/>
  </si>
  <si>
    <t>b15:9 (decimal)</t>
    <phoneticPr fontId="1" type="noConversion"/>
  </si>
  <si>
    <t>b8:0 (decimal)</t>
    <phoneticPr fontId="1" type="noConversion"/>
  </si>
  <si>
    <t>b15:9 (bin)</t>
    <phoneticPr fontId="1" type="noConversion"/>
  </si>
  <si>
    <t>b8:0 (bin)</t>
    <phoneticPr fontId="1" type="noConversion"/>
  </si>
  <si>
    <t>b15:9 Nb 1s</t>
    <phoneticPr fontId="1" type="noConversion"/>
  </si>
  <si>
    <t>b8:0 Nb 1s</t>
    <phoneticPr fontId="1" type="noConversion"/>
  </si>
  <si>
    <t>p1 value</t>
    <phoneticPr fontId="1" type="noConversion"/>
  </si>
  <si>
    <t>p0 value</t>
    <phoneticPr fontId="1" type="noConversion"/>
  </si>
  <si>
    <t>Command in decimal</t>
    <phoneticPr fontId="1" type="noConversion"/>
  </si>
  <si>
    <t xml:space="preserve">Enter the address to write or the value to be written in the green cell. </t>
    <phoneticPr fontId="1" type="noConversion"/>
  </si>
  <si>
    <r>
      <rPr>
        <b/>
        <sz val="11"/>
        <color theme="1"/>
        <rFont val="Malgun Gothic Semilight"/>
        <family val="2"/>
        <charset val="136"/>
      </rPr>
      <t>Input</t>
    </r>
    <r>
      <rPr>
        <sz val="11"/>
        <color theme="1"/>
        <rFont val="Malgun Gothic Semilight"/>
        <family val="2"/>
        <charset val="136"/>
      </rPr>
      <t>: 13-bit address to write or 8-bit value to be written (hexadecimal, MSB first)</t>
    </r>
    <phoneticPr fontId="1" type="noConversion"/>
  </si>
  <si>
    <t>b15 set</t>
    <phoneticPr fontId="1" type="noConversion"/>
  </si>
  <si>
    <t>Enter the 16-bit SPI response in the green cell.</t>
    <phoneticPr fontId="1" type="noConversion"/>
  </si>
  <si>
    <t>The different fields are decoded in the orange cells.</t>
    <phoneticPr fontId="1" type="noConversion"/>
  </si>
  <si>
    <r>
      <rPr>
        <b/>
        <sz val="11"/>
        <color theme="1"/>
        <rFont val="Malgun Gothic Semilight"/>
        <family val="2"/>
        <charset val="136"/>
      </rPr>
      <t>Input</t>
    </r>
    <r>
      <rPr>
        <sz val="11"/>
        <color theme="1"/>
        <rFont val="Malgun Gothic Semilight"/>
        <family val="2"/>
        <charset val="136"/>
      </rPr>
      <t>: 16-bit response (hexadecimal, MSB first)</t>
    </r>
    <phoneticPr fontId="1" type="noConversion"/>
  </si>
  <si>
    <t>Is the response valid (i.e. is parity correct)?</t>
    <phoneticPr fontId="1" type="noConversion"/>
  </si>
  <si>
    <t>SPI response to READ command</t>
    <phoneticPr fontId="1" type="noConversion"/>
  </si>
  <si>
    <r>
      <rPr>
        <b/>
        <sz val="11"/>
        <color theme="1"/>
        <rFont val="Malgun Gothic Semilight"/>
        <family val="2"/>
        <charset val="136"/>
      </rPr>
      <t>Output</t>
    </r>
    <r>
      <rPr>
        <sz val="11"/>
        <color theme="1"/>
        <rFont val="Malgun Gothic Semilight"/>
        <family val="2"/>
        <charset val="136"/>
      </rPr>
      <t>:</t>
    </r>
    <phoneticPr fontId="1" type="noConversion"/>
  </si>
  <si>
    <t>Status bits s4:0 (binary)</t>
    <phoneticPr fontId="1" type="noConversion"/>
  </si>
  <si>
    <t>8-bit data d7:0 (hexadecimal)</t>
    <phoneticPr fontId="1" type="noConversion"/>
  </si>
  <si>
    <t>Is it the response to a READ command (i.e. is b15 clear)?</t>
    <phoneticPr fontId="1" type="noConversion"/>
  </si>
  <si>
    <t>b15</t>
    <phoneticPr fontId="1" type="noConversion"/>
  </si>
  <si>
    <t>b8:2 (decimal)</t>
    <phoneticPr fontId="1" type="noConversion"/>
  </si>
  <si>
    <t>b8:2 (bin)</t>
    <phoneticPr fontId="1" type="noConversion"/>
  </si>
  <si>
    <t>b8:2 Nb 1s</t>
    <phoneticPr fontId="1" type="noConversion"/>
  </si>
  <si>
    <t>p1</t>
    <phoneticPr fontId="1" type="noConversion"/>
  </si>
  <si>
    <t>p0</t>
    <phoneticPr fontId="1" type="noConversion"/>
  </si>
  <si>
    <t>Command without parity (decimal)</t>
    <phoneticPr fontId="1" type="noConversion"/>
  </si>
  <si>
    <t>expected p1 value</t>
    <phoneticPr fontId="1" type="noConversion"/>
  </si>
  <si>
    <t>expected p0 value</t>
    <phoneticPr fontId="1" type="noConversion"/>
  </si>
  <si>
    <t>WRITE Address/Value command</t>
    <phoneticPr fontId="1" type="noConversion"/>
  </si>
  <si>
    <t>SPI response to WRITE Address command</t>
  </si>
  <si>
    <t>SPI response to WRITE Address command</t>
    <phoneticPr fontId="1" type="noConversion"/>
  </si>
  <si>
    <t>Is it the response to a WRITE command (i.e. is b15 set)?</t>
    <phoneticPr fontId="1" type="noConversion"/>
  </si>
  <si>
    <t>13-bit address a12:0 (hexadecimal)</t>
    <phoneticPr fontId="1" type="noConversion"/>
  </si>
  <si>
    <t>SPI response to Write Value command</t>
  </si>
  <si>
    <t>SPI response to Write Value command</t>
    <phoneticPr fontId="1" type="noConversion"/>
  </si>
  <si>
    <t>Is it the response to a WRITE command (i.e. is b15 clear)?</t>
    <phoneticPr fontId="1" type="noConversion"/>
  </si>
  <si>
    <t>8-bit value d7:0 (hexadecimal)</t>
    <phoneticPr fontId="1" type="noConversion"/>
  </si>
  <si>
    <t>815F</t>
    <phoneticPr fontId="1" type="noConversion"/>
  </si>
  <si>
    <t>8200</t>
    <phoneticPr fontId="1" type="noConversion"/>
  </si>
  <si>
    <t>Intermediate calculations to Encoding SPI commands</t>
    <phoneticPr fontId="1" type="noConversion"/>
  </si>
  <si>
    <t>DO NOT MODIFY THIS SHEET</t>
    <phoneticPr fontId="1" type="noConversion"/>
  </si>
  <si>
    <t>SPI response to READ command</t>
  </si>
  <si>
    <t>SPI READ or WRITE command</t>
    <phoneticPr fontId="1" type="noConversion"/>
  </si>
  <si>
    <t>Enter the 16-bit SPI command in the green cell.</t>
    <phoneticPr fontId="1" type="noConversion"/>
  </si>
  <si>
    <r>
      <rPr>
        <b/>
        <sz val="11"/>
        <color theme="1"/>
        <rFont val="Malgun Gothic Semilight"/>
        <family val="2"/>
        <charset val="136"/>
      </rPr>
      <t>Input</t>
    </r>
    <r>
      <rPr>
        <sz val="11"/>
        <color theme="1"/>
        <rFont val="Malgun Gothic Semilight"/>
        <family val="2"/>
        <charset val="136"/>
      </rPr>
      <t>: 16-bit command (hexadecimal, MSB first)</t>
    </r>
    <phoneticPr fontId="1" type="noConversion"/>
  </si>
  <si>
    <t>Is it READ or WRITE command?</t>
    <phoneticPr fontId="1" type="noConversion"/>
  </si>
  <si>
    <t>Is the command valid (i.e. is parity correct)?</t>
    <phoneticPr fontId="1" type="noConversion"/>
  </si>
  <si>
    <t>Intermediate calculations to Decoding SPI commands and responses</t>
    <phoneticPr fontId="1" type="noConversion"/>
  </si>
  <si>
    <t>13-bit address or 8-bit value (hexadecimal, MSB first)</t>
    <phoneticPr fontId="1" type="noConversion"/>
  </si>
  <si>
    <t>SPI command</t>
    <phoneticPr fontId="1" type="noConversion"/>
  </si>
  <si>
    <t>Decoding SPI commands</t>
    <phoneticPr fontId="1" type="noConversion"/>
  </si>
  <si>
    <t>Decoding SPI responses</t>
    <phoneticPr fontId="1" type="noConversion"/>
  </si>
  <si>
    <t>80E3</t>
    <phoneticPr fontId="1" type="noConversion"/>
  </si>
  <si>
    <t>11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</si>
</sst>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1"/>
      <color theme="1"/>
      <name val="Malgun Gothic Semilight"/>
      <family val="2"/>
      <charset val="136"/>
    </font>
    <font>
      <b/>
      <sz val="11"/>
      <color theme="1"/>
      <name val="Malgun Gothic Semilight"/>
      <family val="2"/>
      <charset val="136"/>
    </font>
    <font>
      <b/>
      <sz val="14"/>
      <color theme="1"/>
      <name val="Malgun Gothic Semilight"/>
      <family val="2"/>
      <charset val="136"/>
    </font>
    <font>
      <b/>
      <sz val="11"/>
      <color rgb="FFFF0000"/>
      <name val="Malgun Gothic Semilight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5" xfId="0" applyFont="1" applyBorder="1">
      <alignment vertical="center"/>
    </xf>
    <xf numFmtId="0" fontId="3" fillId="3" borderId="4" xfId="0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2" fillId="3" borderId="0" xfId="0" applyFont="1" applyFill="1" applyBorder="1">
      <alignment vertical="center"/>
    </xf>
    <xf numFmtId="0" fontId="2" fillId="3" borderId="8" xfId="0" applyFont="1" applyFill="1" applyBorder="1">
      <alignment vertical="center"/>
    </xf>
    <xf numFmtId="0" fontId="2" fillId="3" borderId="6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2" fillId="3" borderId="9" xfId="0" applyFont="1" applyFill="1" applyBorder="1">
      <alignment vertical="center"/>
    </xf>
    <xf numFmtId="0" fontId="2" fillId="3" borderId="0" xfId="0" applyFont="1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2" fillId="0" borderId="0" xfId="0" applyFont="1" applyFill="1">
      <alignment vertical="center"/>
    </xf>
    <xf numFmtId="0" fontId="2" fillId="0" borderId="5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3" borderId="10" xfId="0" applyFont="1" applyFill="1" applyBorder="1">
      <alignment vertical="center"/>
    </xf>
    <xf numFmtId="49" fontId="2" fillId="4" borderId="1" xfId="0" applyNumberFormat="1" applyFont="1" applyFill="1" applyBorder="1" applyAlignment="1">
      <alignment horizontal="right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23</xdr:row>
      <xdr:rowOff>9526</xdr:rowOff>
    </xdr:from>
    <xdr:to>
      <xdr:col>3</xdr:col>
      <xdr:colOff>600075</xdr:colOff>
      <xdr:row>28</xdr:row>
      <xdr:rowOff>124084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26DF855-CF43-4E32-BD92-0A1EC9D4F2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76801"/>
          <a:ext cx="2428875" cy="11623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44</xdr:row>
      <xdr:rowOff>200025</xdr:rowOff>
    </xdr:from>
    <xdr:ext cx="2428875" cy="1162308"/>
    <xdr:pic>
      <xdr:nvPicPr>
        <xdr:cNvPr id="3" name="Picture 2">
          <a:extLst>
            <a:ext uri="{FF2B5EF4-FFF2-40B4-BE49-F238E27FC236}">
              <a16:creationId xmlns:a16="http://schemas.microsoft.com/office/drawing/2014/main" id="{F14BC1A0-6951-471A-BA63-71DD458E3D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15475"/>
          <a:ext cx="2428875" cy="1162308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30</xdr:row>
      <xdr:rowOff>19050</xdr:rowOff>
    </xdr:from>
    <xdr:ext cx="2428875" cy="1162308"/>
    <xdr:pic>
      <xdr:nvPicPr>
        <xdr:cNvPr id="2" name="Picture 1">
          <a:extLst>
            <a:ext uri="{FF2B5EF4-FFF2-40B4-BE49-F238E27FC236}">
              <a16:creationId xmlns:a16="http://schemas.microsoft.com/office/drawing/2014/main" id="{99622339-64ED-476F-BA83-9C8957B17A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3175"/>
          <a:ext cx="2428875" cy="1162308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66</xdr:row>
      <xdr:rowOff>9525</xdr:rowOff>
    </xdr:from>
    <xdr:ext cx="2428875" cy="1162308"/>
    <xdr:pic>
      <xdr:nvPicPr>
        <xdr:cNvPr id="3" name="Picture 2">
          <a:extLst>
            <a:ext uri="{FF2B5EF4-FFF2-40B4-BE49-F238E27FC236}">
              <a16:creationId xmlns:a16="http://schemas.microsoft.com/office/drawing/2014/main" id="{A8923B1C-3191-48EE-A463-CF0E077AE4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887450"/>
          <a:ext cx="2428875" cy="116230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FFD9-BC3C-4251-8653-A1F6DF43E1B6}">
  <dimension ref="A1:K21"/>
  <sheetViews>
    <sheetView workbookViewId="0">
      <selection activeCell="G25" sqref="G25"/>
    </sheetView>
  </sheetViews>
  <sheetFormatPr defaultRowHeight="16.5" x14ac:dyDescent="0.25"/>
  <cols>
    <col min="1" max="13" width="9.140625" style="1"/>
    <col min="14" max="14" width="10" style="1" bestFit="1" customWidth="1"/>
    <col min="15" max="19" width="9.140625" style="1"/>
    <col min="20" max="20" width="11.140625" style="1" customWidth="1"/>
    <col min="21" max="21" width="11" style="1" customWidth="1"/>
    <col min="22" max="16384" width="9.140625" style="1"/>
  </cols>
  <sheetData>
    <row r="1" spans="1:11" ht="20.25" x14ac:dyDescent="0.25">
      <c r="A1" s="2" t="s">
        <v>0</v>
      </c>
    </row>
    <row r="4" spans="1:11" x14ac:dyDescent="0.25">
      <c r="A4" s="4" t="s">
        <v>1</v>
      </c>
      <c r="B4" s="5"/>
      <c r="C4" s="5"/>
      <c r="D4" s="5"/>
      <c r="E4" s="5"/>
      <c r="F4" s="5"/>
      <c r="G4" s="5"/>
      <c r="H4" s="5"/>
      <c r="I4" s="6"/>
    </row>
    <row r="5" spans="1:11" x14ac:dyDescent="0.25">
      <c r="A5" s="7" t="s">
        <v>3</v>
      </c>
      <c r="B5" s="8"/>
      <c r="C5" s="8"/>
      <c r="D5" s="8"/>
      <c r="E5" s="8"/>
      <c r="F5" s="8"/>
      <c r="G5" s="8"/>
      <c r="H5" s="8"/>
      <c r="I5" s="9"/>
    </row>
    <row r="6" spans="1:11" x14ac:dyDescent="0.25">
      <c r="A6" s="7" t="s">
        <v>4</v>
      </c>
      <c r="B6" s="8"/>
      <c r="C6" s="8"/>
      <c r="D6" s="8"/>
      <c r="E6" s="8"/>
      <c r="F6" s="8"/>
      <c r="G6" s="8"/>
      <c r="H6" s="8"/>
      <c r="I6" s="9"/>
    </row>
    <row r="7" spans="1:11" x14ac:dyDescent="0.25">
      <c r="A7" s="7"/>
      <c r="B7" s="8"/>
      <c r="C7" s="8"/>
      <c r="D7" s="8"/>
      <c r="E7" s="8"/>
      <c r="F7" s="8"/>
      <c r="G7" s="8"/>
      <c r="H7" s="8"/>
      <c r="I7" s="9"/>
    </row>
    <row r="8" spans="1:11" x14ac:dyDescent="0.25">
      <c r="A8" s="7" t="s">
        <v>7</v>
      </c>
      <c r="B8" s="8"/>
      <c r="C8" s="8"/>
      <c r="D8" s="8"/>
      <c r="E8" s="8"/>
      <c r="F8" s="8"/>
      <c r="G8" s="8"/>
      <c r="H8" s="23">
        <v>50</v>
      </c>
      <c r="I8" s="9"/>
    </row>
    <row r="9" spans="1:11" x14ac:dyDescent="0.25">
      <c r="A9" s="7"/>
      <c r="B9" s="8"/>
      <c r="C9" s="8"/>
      <c r="D9" s="8"/>
      <c r="E9" s="8"/>
      <c r="F9" s="8"/>
      <c r="G9" s="8"/>
      <c r="H9" s="8"/>
      <c r="I9" s="9"/>
    </row>
    <row r="10" spans="1:11" x14ac:dyDescent="0.25">
      <c r="A10" s="7" t="s">
        <v>6</v>
      </c>
      <c r="B10" s="8"/>
      <c r="C10" s="8"/>
      <c r="D10" s="8"/>
      <c r="E10" s="8"/>
      <c r="F10" s="8"/>
      <c r="G10" s="8"/>
      <c r="H10" s="14" t="str">
        <f>DEC2HEX(_encoding_calc!F15)</f>
        <v>140</v>
      </c>
      <c r="I10" s="9"/>
    </row>
    <row r="11" spans="1:11" x14ac:dyDescent="0.25">
      <c r="A11" s="10"/>
      <c r="B11" s="11"/>
      <c r="C11" s="11"/>
      <c r="D11" s="11"/>
      <c r="E11" s="11"/>
      <c r="F11" s="11"/>
      <c r="G11" s="11"/>
      <c r="H11" s="11"/>
      <c r="I11" s="12"/>
    </row>
    <row r="14" spans="1:11" x14ac:dyDescent="0.25">
      <c r="A14" s="4" t="s">
        <v>39</v>
      </c>
      <c r="B14" s="5"/>
      <c r="C14" s="5"/>
      <c r="D14" s="5"/>
      <c r="E14" s="5"/>
      <c r="F14" s="5"/>
      <c r="G14" s="5"/>
      <c r="H14" s="5"/>
      <c r="I14" s="5"/>
      <c r="J14" s="5"/>
      <c r="K14" s="6"/>
    </row>
    <row r="15" spans="1:11" x14ac:dyDescent="0.25">
      <c r="A15" s="7" t="s">
        <v>18</v>
      </c>
      <c r="B15" s="8"/>
      <c r="C15" s="8"/>
      <c r="D15" s="8"/>
      <c r="E15" s="8"/>
      <c r="F15" s="8"/>
      <c r="G15" s="8"/>
      <c r="H15" s="8"/>
      <c r="I15" s="8"/>
      <c r="J15" s="8"/>
      <c r="K15" s="9"/>
    </row>
    <row r="16" spans="1:11" x14ac:dyDescent="0.25">
      <c r="A16" s="7" t="s">
        <v>4</v>
      </c>
      <c r="B16" s="8"/>
      <c r="C16" s="8"/>
      <c r="D16" s="8"/>
      <c r="E16" s="8"/>
      <c r="F16" s="8"/>
      <c r="G16" s="8"/>
      <c r="H16" s="8"/>
      <c r="I16" s="8"/>
      <c r="J16" s="8"/>
      <c r="K16" s="9"/>
    </row>
    <row r="17" spans="1:11" x14ac:dyDescent="0.25">
      <c r="A17" s="7"/>
      <c r="B17" s="8"/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25">
      <c r="A18" s="7" t="s">
        <v>19</v>
      </c>
      <c r="B18" s="8"/>
      <c r="C18" s="8"/>
      <c r="D18" s="8"/>
      <c r="E18" s="8"/>
      <c r="F18" s="8"/>
      <c r="G18" s="8"/>
      <c r="H18" s="8"/>
      <c r="I18" s="8"/>
      <c r="J18" s="23">
        <v>38</v>
      </c>
      <c r="K18" s="9"/>
    </row>
    <row r="19" spans="1:11" x14ac:dyDescent="0.25">
      <c r="A19" s="7"/>
      <c r="B19" s="8"/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25">
      <c r="A20" s="7" t="s">
        <v>6</v>
      </c>
      <c r="B20" s="8"/>
      <c r="C20" s="8"/>
      <c r="D20" s="8"/>
      <c r="E20" s="8"/>
      <c r="F20" s="8"/>
      <c r="G20" s="8"/>
      <c r="H20" s="8"/>
      <c r="I20" s="8"/>
      <c r="J20" s="14" t="str">
        <f>DEC2HEX(_encoding_calc!F29)</f>
        <v>80E3</v>
      </c>
      <c r="K20" s="9"/>
    </row>
    <row r="21" spans="1:11" x14ac:dyDescent="0.25">
      <c r="A21" s="10"/>
      <c r="B21" s="11"/>
      <c r="C21" s="11"/>
      <c r="D21" s="11"/>
      <c r="E21" s="11"/>
      <c r="F21" s="11"/>
      <c r="G21" s="11"/>
      <c r="H21" s="11"/>
      <c r="I21" s="11"/>
      <c r="J21" s="11"/>
      <c r="K21" s="12"/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7923C-FAEF-4D5C-8D76-5D2E98E67A35}">
  <dimension ref="A1:AA43"/>
  <sheetViews>
    <sheetView tabSelected="1" workbookViewId="0">
      <selection activeCell="G50" sqref="G50"/>
    </sheetView>
  </sheetViews>
  <sheetFormatPr defaultRowHeight="16.5" x14ac:dyDescent="0.25"/>
  <cols>
    <col min="1" max="7" width="9.140625" style="1"/>
    <col min="8" max="8" width="10.7109375" style="1" bestFit="1" customWidth="1"/>
    <col min="9" max="13" width="9.140625" style="1"/>
    <col min="14" max="14" width="10" style="1" bestFit="1" customWidth="1"/>
    <col min="15" max="15" width="9.140625" style="1"/>
    <col min="16" max="16" width="10" style="1" bestFit="1" customWidth="1"/>
    <col min="17" max="19" width="9.140625" style="1"/>
    <col min="20" max="20" width="11.140625" style="1" customWidth="1"/>
    <col min="21" max="21" width="11" style="1" customWidth="1"/>
    <col min="22" max="16384" width="9.140625" style="1"/>
  </cols>
  <sheetData>
    <row r="1" spans="1:27" ht="20.25" x14ac:dyDescent="0.25">
      <c r="A1" s="2" t="s">
        <v>61</v>
      </c>
    </row>
    <row r="3" spans="1:27" x14ac:dyDescent="0.25">
      <c r="A3" s="4" t="s">
        <v>53</v>
      </c>
      <c r="B3" s="5"/>
      <c r="C3" s="5"/>
      <c r="D3" s="5"/>
      <c r="E3" s="5"/>
      <c r="F3" s="5"/>
      <c r="G3" s="5"/>
      <c r="H3" s="5"/>
      <c r="I3" s="6"/>
    </row>
    <row r="4" spans="1:27" x14ac:dyDescent="0.25">
      <c r="A4" s="7" t="s">
        <v>54</v>
      </c>
      <c r="B4" s="8"/>
      <c r="C4" s="8"/>
      <c r="D4" s="8"/>
      <c r="E4" s="8"/>
      <c r="F4" s="8"/>
      <c r="G4" s="8"/>
      <c r="H4" s="8"/>
      <c r="I4" s="9"/>
    </row>
    <row r="5" spans="1:27" x14ac:dyDescent="0.25">
      <c r="A5" s="7" t="s">
        <v>22</v>
      </c>
      <c r="B5" s="8"/>
      <c r="C5" s="8"/>
      <c r="D5" s="8"/>
      <c r="E5" s="8"/>
      <c r="F5" s="8"/>
      <c r="G5" s="8"/>
      <c r="H5" s="8"/>
      <c r="I5" s="9"/>
    </row>
    <row r="6" spans="1:27" x14ac:dyDescent="0.25">
      <c r="A6" s="7"/>
      <c r="B6" s="8"/>
      <c r="C6" s="8"/>
      <c r="D6" s="8"/>
      <c r="E6" s="8"/>
      <c r="F6" s="8"/>
      <c r="G6" s="8"/>
      <c r="H6" s="8"/>
      <c r="I6" s="9"/>
    </row>
    <row r="7" spans="1:27" x14ac:dyDescent="0.25">
      <c r="A7" s="7" t="s">
        <v>55</v>
      </c>
      <c r="B7" s="8"/>
      <c r="C7" s="8"/>
      <c r="D7" s="8"/>
      <c r="E7" s="8"/>
      <c r="F7" s="8"/>
      <c r="G7" s="8"/>
      <c r="H7" s="23" t="s">
        <v>63</v>
      </c>
      <c r="I7" s="9"/>
    </row>
    <row r="8" spans="1:27" x14ac:dyDescent="0.25">
      <c r="A8" s="7"/>
      <c r="B8" s="8"/>
      <c r="C8" s="8"/>
      <c r="D8" s="8"/>
      <c r="E8" s="8"/>
      <c r="F8" s="8"/>
      <c r="G8" s="8"/>
      <c r="H8" s="8"/>
      <c r="I8" s="9"/>
    </row>
    <row r="9" spans="1:27" x14ac:dyDescent="0.25">
      <c r="A9" s="7" t="s">
        <v>26</v>
      </c>
      <c r="B9" s="8"/>
      <c r="C9" s="8"/>
      <c r="D9" s="8"/>
      <c r="E9" s="8"/>
      <c r="F9" s="8"/>
      <c r="G9" s="8"/>
      <c r="H9" s="18"/>
      <c r="I9" s="9"/>
    </row>
    <row r="10" spans="1:27" x14ac:dyDescent="0.25">
      <c r="A10" s="13" t="s">
        <v>56</v>
      </c>
      <c r="B10" s="13"/>
      <c r="C10" s="13"/>
      <c r="D10" s="13"/>
      <c r="E10" s="13"/>
      <c r="F10" s="13"/>
      <c r="G10" s="13"/>
      <c r="H10" s="14" t="str">
        <f>IF(_decoding_calc!F10=0, "READ", "WRITE")</f>
        <v>WRITE</v>
      </c>
      <c r="I10" s="22"/>
    </row>
    <row r="11" spans="1:27" x14ac:dyDescent="0.25">
      <c r="A11" s="7" t="s">
        <v>57</v>
      </c>
      <c r="B11" s="8"/>
      <c r="C11" s="8"/>
      <c r="D11" s="8"/>
      <c r="E11" s="8"/>
      <c r="F11" s="8"/>
      <c r="G11" s="8"/>
      <c r="H11" s="14" t="str">
        <f>IF(AND((_decoding_calc!F11=_decoding_calc!F17),(_decoding_calc!F12=_decoding_calc!F18)),"YES","NO")</f>
        <v>YES</v>
      </c>
      <c r="I11" s="9"/>
    </row>
    <row r="12" spans="1:27" x14ac:dyDescent="0.25">
      <c r="A12" s="7" t="s">
        <v>59</v>
      </c>
      <c r="B12" s="8"/>
      <c r="C12" s="8"/>
      <c r="D12" s="8"/>
      <c r="E12" s="8"/>
      <c r="F12" s="8"/>
      <c r="G12" s="8"/>
      <c r="H12" s="14" t="str">
        <f>DEC2HEX((_xlfn.BITAND(_decoding_calc!F9,32764)/4))</f>
        <v>38</v>
      </c>
      <c r="I12" s="9"/>
    </row>
    <row r="13" spans="1:27" x14ac:dyDescent="0.25">
      <c r="A13" s="7"/>
      <c r="B13" s="8"/>
      <c r="C13" s="8"/>
      <c r="D13" s="8"/>
      <c r="E13" s="8"/>
      <c r="F13" s="8"/>
      <c r="G13" s="8"/>
      <c r="H13" s="18"/>
      <c r="I13" s="9"/>
    </row>
    <row r="14" spans="1:27" x14ac:dyDescent="0.25">
      <c r="A14" s="10"/>
      <c r="B14" s="11"/>
      <c r="C14" s="11"/>
      <c r="D14" s="11"/>
      <c r="E14" s="11"/>
      <c r="F14" s="11"/>
      <c r="G14" s="11"/>
      <c r="H14" s="11"/>
      <c r="I14" s="12"/>
      <c r="Z14" s="17"/>
      <c r="AA14" s="17"/>
    </row>
    <row r="15" spans="1:27" x14ac:dyDescent="0.25">
      <c r="Z15" s="17"/>
      <c r="AA15" s="17"/>
    </row>
    <row r="16" spans="1:27" x14ac:dyDescent="0.25">
      <c r="Z16" s="17"/>
      <c r="AA16" s="17"/>
    </row>
    <row r="17" spans="1:27" ht="20.25" x14ac:dyDescent="0.25">
      <c r="A17" s="2" t="s">
        <v>62</v>
      </c>
      <c r="Y17" s="17"/>
      <c r="Z17" s="17"/>
      <c r="AA17" s="17"/>
    </row>
    <row r="18" spans="1:27" x14ac:dyDescent="0.25">
      <c r="Y18" s="17"/>
      <c r="Z18" s="17"/>
      <c r="AA18" s="17"/>
    </row>
    <row r="19" spans="1:27" x14ac:dyDescent="0.25">
      <c r="A19" s="4" t="s">
        <v>25</v>
      </c>
      <c r="B19" s="5"/>
      <c r="C19" s="5"/>
      <c r="D19" s="5"/>
      <c r="E19" s="5"/>
      <c r="F19" s="5"/>
      <c r="G19" s="5"/>
      <c r="H19" s="5"/>
      <c r="I19" s="6"/>
      <c r="Y19" s="17"/>
      <c r="Z19" s="17"/>
      <c r="AA19" s="17"/>
    </row>
    <row r="20" spans="1:27" x14ac:dyDescent="0.25">
      <c r="A20" s="7" t="s">
        <v>21</v>
      </c>
      <c r="B20" s="8"/>
      <c r="C20" s="8"/>
      <c r="D20" s="8"/>
      <c r="E20" s="8"/>
      <c r="F20" s="8"/>
      <c r="G20" s="8"/>
      <c r="H20" s="8"/>
      <c r="I20" s="9"/>
      <c r="Y20" s="17"/>
      <c r="Z20" s="17"/>
      <c r="AA20" s="17"/>
    </row>
    <row r="21" spans="1:27" x14ac:dyDescent="0.25">
      <c r="A21" s="7" t="s">
        <v>22</v>
      </c>
      <c r="B21" s="8"/>
      <c r="C21" s="8"/>
      <c r="D21" s="8"/>
      <c r="E21" s="8"/>
      <c r="F21" s="8"/>
      <c r="G21" s="8"/>
      <c r="H21" s="8"/>
      <c r="I21" s="9"/>
      <c r="Y21" s="17"/>
      <c r="Z21" s="17"/>
      <c r="AA21" s="17"/>
    </row>
    <row r="22" spans="1:27" x14ac:dyDescent="0.25">
      <c r="A22" s="7"/>
      <c r="B22" s="8"/>
      <c r="C22" s="8"/>
      <c r="D22" s="8"/>
      <c r="E22" s="8"/>
      <c r="F22" s="8"/>
      <c r="G22" s="8"/>
      <c r="H22" s="8"/>
      <c r="I22" s="9"/>
      <c r="Y22" s="17"/>
      <c r="Z22" s="17"/>
      <c r="AA22" s="17"/>
    </row>
    <row r="23" spans="1:27" x14ac:dyDescent="0.25">
      <c r="A23" s="7" t="s">
        <v>23</v>
      </c>
      <c r="B23" s="8"/>
      <c r="C23" s="8"/>
      <c r="D23" s="8"/>
      <c r="E23" s="8"/>
      <c r="F23" s="8"/>
      <c r="G23" s="8"/>
      <c r="H23" s="23" t="s">
        <v>64</v>
      </c>
      <c r="I23" s="9"/>
      <c r="Y23" s="17"/>
      <c r="Z23" s="17"/>
      <c r="AA23" s="17"/>
    </row>
    <row r="24" spans="1:27" x14ac:dyDescent="0.25">
      <c r="A24" s="7"/>
      <c r="B24" s="8"/>
      <c r="C24" s="8"/>
      <c r="D24" s="8"/>
      <c r="E24" s="8"/>
      <c r="F24" s="8"/>
      <c r="G24" s="8"/>
      <c r="H24" s="8"/>
      <c r="I24" s="9"/>
      <c r="Y24" s="17"/>
      <c r="Z24" s="17"/>
      <c r="AA24" s="17"/>
    </row>
    <row r="25" spans="1:27" x14ac:dyDescent="0.25">
      <c r="A25" s="7" t="s">
        <v>26</v>
      </c>
      <c r="B25" s="8"/>
      <c r="C25" s="8"/>
      <c r="D25" s="8"/>
      <c r="E25" s="8"/>
      <c r="F25" s="8"/>
      <c r="G25" s="8"/>
      <c r="H25" s="18"/>
      <c r="I25" s="9"/>
      <c r="Y25" s="17"/>
      <c r="Z25" s="17"/>
      <c r="AA25" s="17"/>
    </row>
    <row r="26" spans="1:27" x14ac:dyDescent="0.25">
      <c r="A26" s="13" t="s">
        <v>29</v>
      </c>
      <c r="B26" s="13"/>
      <c r="C26" s="13"/>
      <c r="D26" s="13"/>
      <c r="E26" s="13"/>
      <c r="F26" s="13"/>
      <c r="G26" s="13"/>
      <c r="H26" s="14" t="str">
        <f>IF(_decoding_calc!F26=0, "YES", "NO")</f>
        <v>YES</v>
      </c>
      <c r="I26" s="22"/>
    </row>
    <row r="27" spans="1:27" x14ac:dyDescent="0.25">
      <c r="A27" s="7" t="s">
        <v>24</v>
      </c>
      <c r="B27" s="8"/>
      <c r="C27" s="8"/>
      <c r="D27" s="8"/>
      <c r="E27" s="8"/>
      <c r="F27" s="8"/>
      <c r="G27" s="8"/>
      <c r="H27" s="14" t="str">
        <f>IF(AND((_decoding_calc!F27=_decoding_calc!F33),(_decoding_calc!F28=_decoding_calc!F34)),"YES","NO")</f>
        <v>YES</v>
      </c>
      <c r="I27" s="9"/>
    </row>
    <row r="28" spans="1:27" x14ac:dyDescent="0.25">
      <c r="A28" s="7" t="s">
        <v>27</v>
      </c>
      <c r="B28" s="8"/>
      <c r="C28" s="8"/>
      <c r="D28" s="8"/>
      <c r="E28" s="8"/>
      <c r="F28" s="8"/>
      <c r="G28" s="8"/>
      <c r="H28" s="14" t="str">
        <f>DEC2BIN((_xlfn.BITAND(_decoding_calc!F25,31744)/1024))</f>
        <v>0</v>
      </c>
      <c r="I28" s="9"/>
    </row>
    <row r="29" spans="1:27" x14ac:dyDescent="0.25">
      <c r="A29" s="7" t="s">
        <v>28</v>
      </c>
      <c r="B29" s="8"/>
      <c r="C29" s="8"/>
      <c r="D29" s="8"/>
      <c r="E29" s="8"/>
      <c r="F29" s="8"/>
      <c r="G29" s="8"/>
      <c r="H29" s="14" t="str">
        <f>DEC2HEX((_xlfn.BITAND(_decoding_calc!F25,1020)/4))</f>
        <v>4</v>
      </c>
      <c r="I29" s="9"/>
      <c r="J29" s="17"/>
    </row>
    <row r="30" spans="1:27" x14ac:dyDescent="0.25">
      <c r="A30" s="10"/>
      <c r="B30" s="11"/>
      <c r="C30" s="11"/>
      <c r="D30" s="11"/>
      <c r="E30" s="11"/>
      <c r="F30" s="11"/>
      <c r="G30" s="11"/>
      <c r="H30" s="11"/>
      <c r="I30" s="12"/>
      <c r="J30" s="17"/>
    </row>
    <row r="31" spans="1:27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</row>
    <row r="32" spans="1:27" x14ac:dyDescent="0.25">
      <c r="A32" s="4" t="s">
        <v>41</v>
      </c>
      <c r="B32" s="5"/>
      <c r="C32" s="5"/>
      <c r="D32" s="5"/>
      <c r="E32" s="5"/>
      <c r="F32" s="5"/>
      <c r="G32" s="5"/>
      <c r="H32" s="5"/>
      <c r="I32" s="6"/>
      <c r="K32" s="4" t="s">
        <v>45</v>
      </c>
      <c r="L32" s="5"/>
      <c r="M32" s="5"/>
      <c r="N32" s="5"/>
      <c r="O32" s="5"/>
      <c r="P32" s="5"/>
      <c r="Q32" s="5"/>
      <c r="R32" s="5"/>
      <c r="S32" s="6"/>
    </row>
    <row r="33" spans="1:19" x14ac:dyDescent="0.25">
      <c r="A33" s="7" t="s">
        <v>21</v>
      </c>
      <c r="B33" s="8"/>
      <c r="C33" s="8"/>
      <c r="D33" s="8"/>
      <c r="E33" s="8"/>
      <c r="F33" s="8"/>
      <c r="G33" s="8"/>
      <c r="H33" s="8"/>
      <c r="I33" s="9"/>
      <c r="K33" s="7" t="s">
        <v>21</v>
      </c>
      <c r="L33" s="8"/>
      <c r="M33" s="8"/>
      <c r="N33" s="8"/>
      <c r="O33" s="8"/>
      <c r="P33" s="8"/>
      <c r="Q33" s="8"/>
      <c r="R33" s="8"/>
      <c r="S33" s="9"/>
    </row>
    <row r="34" spans="1:19" x14ac:dyDescent="0.25">
      <c r="A34" s="7" t="s">
        <v>22</v>
      </c>
      <c r="B34" s="8"/>
      <c r="C34" s="8"/>
      <c r="D34" s="8"/>
      <c r="E34" s="8"/>
      <c r="F34" s="8"/>
      <c r="G34" s="8"/>
      <c r="H34" s="8"/>
      <c r="I34" s="9"/>
      <c r="K34" s="7" t="s">
        <v>22</v>
      </c>
      <c r="L34" s="8"/>
      <c r="M34" s="8"/>
      <c r="N34" s="8"/>
      <c r="O34" s="8"/>
      <c r="P34" s="8"/>
      <c r="Q34" s="8"/>
      <c r="R34" s="8"/>
      <c r="S34" s="9"/>
    </row>
    <row r="35" spans="1:19" x14ac:dyDescent="0.25">
      <c r="A35" s="7"/>
      <c r="B35" s="8"/>
      <c r="C35" s="8"/>
      <c r="D35" s="8"/>
      <c r="E35" s="8"/>
      <c r="F35" s="8"/>
      <c r="G35" s="8"/>
      <c r="H35" s="8"/>
      <c r="I35" s="9"/>
      <c r="K35" s="7"/>
      <c r="L35" s="8"/>
      <c r="M35" s="8"/>
      <c r="N35" s="8"/>
      <c r="O35" s="8"/>
      <c r="P35" s="8"/>
      <c r="Q35" s="8"/>
      <c r="R35" s="8"/>
      <c r="S35" s="9"/>
    </row>
    <row r="36" spans="1:19" x14ac:dyDescent="0.25">
      <c r="A36" s="7" t="s">
        <v>23</v>
      </c>
      <c r="B36" s="8"/>
      <c r="C36" s="8"/>
      <c r="D36" s="8"/>
      <c r="E36" s="8"/>
      <c r="F36" s="8"/>
      <c r="G36" s="8"/>
      <c r="H36" s="23" t="s">
        <v>48</v>
      </c>
      <c r="I36" s="9"/>
      <c r="K36" s="7" t="s">
        <v>23</v>
      </c>
      <c r="L36" s="8"/>
      <c r="M36" s="8"/>
      <c r="N36" s="8"/>
      <c r="O36" s="8"/>
      <c r="P36" s="8"/>
      <c r="Q36" s="8"/>
      <c r="R36" s="23" t="s">
        <v>49</v>
      </c>
      <c r="S36" s="9"/>
    </row>
    <row r="37" spans="1:19" x14ac:dyDescent="0.25">
      <c r="A37" s="7"/>
      <c r="B37" s="8"/>
      <c r="C37" s="8"/>
      <c r="D37" s="8"/>
      <c r="E37" s="8"/>
      <c r="F37" s="8"/>
      <c r="G37" s="8"/>
      <c r="H37" s="8"/>
      <c r="I37" s="9"/>
      <c r="K37" s="7"/>
      <c r="L37" s="8"/>
      <c r="M37" s="8"/>
      <c r="N37" s="8"/>
      <c r="O37" s="8"/>
      <c r="P37" s="8"/>
      <c r="Q37" s="8"/>
      <c r="R37" s="8"/>
      <c r="S37" s="9"/>
    </row>
    <row r="38" spans="1:19" x14ac:dyDescent="0.25">
      <c r="A38" s="7" t="s">
        <v>26</v>
      </c>
      <c r="B38" s="8"/>
      <c r="C38" s="8"/>
      <c r="D38" s="8"/>
      <c r="E38" s="8"/>
      <c r="F38" s="8"/>
      <c r="G38" s="8"/>
      <c r="H38" s="18"/>
      <c r="I38" s="9"/>
      <c r="K38" s="7" t="s">
        <v>26</v>
      </c>
      <c r="L38" s="8"/>
      <c r="M38" s="8"/>
      <c r="N38" s="8"/>
      <c r="O38" s="8"/>
      <c r="P38" s="8"/>
      <c r="Q38" s="8"/>
      <c r="R38" s="18"/>
      <c r="S38" s="9"/>
    </row>
    <row r="39" spans="1:19" x14ac:dyDescent="0.25">
      <c r="A39" s="13" t="s">
        <v>42</v>
      </c>
      <c r="B39" s="13"/>
      <c r="C39" s="13"/>
      <c r="D39" s="13"/>
      <c r="E39" s="13"/>
      <c r="F39" s="13"/>
      <c r="G39" s="13"/>
      <c r="H39" s="14" t="str">
        <f>IF(_decoding_calc!F42=1, "YES", "NO")</f>
        <v>YES</v>
      </c>
      <c r="I39" s="22"/>
      <c r="K39" s="7" t="s">
        <v>46</v>
      </c>
      <c r="L39" s="13"/>
      <c r="M39" s="13"/>
      <c r="N39" s="13"/>
      <c r="O39" s="13"/>
      <c r="P39" s="13"/>
      <c r="Q39" s="13"/>
      <c r="R39" s="14" t="str">
        <f>IF(_decoding_calc!F57=1, "YES", "NO")</f>
        <v>YES</v>
      </c>
      <c r="S39" s="22"/>
    </row>
    <row r="40" spans="1:19" x14ac:dyDescent="0.25">
      <c r="A40" s="7" t="s">
        <v>24</v>
      </c>
      <c r="B40" s="8"/>
      <c r="C40" s="8"/>
      <c r="D40" s="8"/>
      <c r="E40" s="8"/>
      <c r="F40" s="8"/>
      <c r="G40" s="8"/>
      <c r="H40" s="14" t="str">
        <f>IF(AND((_decoding_calc!F43=_decoding_calc!F49),(_decoding_calc!F44=_decoding_calc!F50)),"YES","NO")</f>
        <v>YES</v>
      </c>
      <c r="I40" s="9"/>
      <c r="K40" s="7" t="s">
        <v>24</v>
      </c>
      <c r="L40" s="8"/>
      <c r="M40" s="8"/>
      <c r="N40" s="8"/>
      <c r="O40" s="8"/>
      <c r="P40" s="8"/>
      <c r="Q40" s="8"/>
      <c r="R40" s="14" t="str">
        <f>IF(AND((_decoding_calc!F58=_decoding_calc!F64),(_decoding_calc!F59=_decoding_calc!F65)),"YES","NO")</f>
        <v>YES</v>
      </c>
      <c r="S40" s="9"/>
    </row>
    <row r="41" spans="1:19" x14ac:dyDescent="0.25">
      <c r="A41" s="7" t="s">
        <v>43</v>
      </c>
      <c r="B41" s="8"/>
      <c r="C41" s="8"/>
      <c r="D41" s="8"/>
      <c r="E41" s="8"/>
      <c r="F41" s="8"/>
      <c r="G41" s="8"/>
      <c r="H41" s="14" t="str">
        <f>DEC2HEX((_xlfn.BITAND(_decoding_calc!F41,32764)/4))</f>
        <v>57</v>
      </c>
      <c r="I41" s="9"/>
      <c r="K41" s="7" t="s">
        <v>27</v>
      </c>
      <c r="L41" s="8"/>
      <c r="M41" s="8"/>
      <c r="N41" s="8"/>
      <c r="O41" s="8"/>
      <c r="P41" s="8"/>
      <c r="Q41" s="8"/>
      <c r="R41" s="14" t="str">
        <f>DEC2BIN((_xlfn.BITAND(_decoding_calc!F56,31744)/1024))</f>
        <v>0</v>
      </c>
      <c r="S41" s="9"/>
    </row>
    <row r="42" spans="1:19" x14ac:dyDescent="0.25">
      <c r="A42" s="13"/>
      <c r="B42" s="13"/>
      <c r="C42" s="13"/>
      <c r="D42" s="13"/>
      <c r="E42" s="13"/>
      <c r="F42" s="13"/>
      <c r="G42" s="13"/>
      <c r="H42" s="13"/>
      <c r="I42" s="9"/>
      <c r="J42" s="17"/>
      <c r="K42" s="7" t="s">
        <v>47</v>
      </c>
      <c r="L42" s="8"/>
      <c r="M42" s="8"/>
      <c r="N42" s="8"/>
      <c r="O42" s="8"/>
      <c r="P42" s="8"/>
      <c r="Q42" s="8"/>
      <c r="R42" s="14" t="str">
        <f>DEC2HEX((_xlfn.BITAND(_decoding_calc!F56,1020)/4))</f>
        <v>80</v>
      </c>
      <c r="S42" s="9"/>
    </row>
    <row r="43" spans="1:19" x14ac:dyDescent="0.25">
      <c r="A43" s="10"/>
      <c r="B43" s="11"/>
      <c r="C43" s="11"/>
      <c r="D43" s="11"/>
      <c r="E43" s="11"/>
      <c r="F43" s="11"/>
      <c r="G43" s="11"/>
      <c r="H43" s="11"/>
      <c r="I43" s="12"/>
      <c r="J43" s="17"/>
      <c r="K43" s="10"/>
      <c r="L43" s="11"/>
      <c r="M43" s="11"/>
      <c r="N43" s="11"/>
      <c r="O43" s="11"/>
      <c r="P43" s="11"/>
      <c r="Q43" s="11"/>
      <c r="R43" s="11"/>
      <c r="S43" s="12"/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C2CE2-DB81-43C5-92F3-402A285931F8}">
  <dimension ref="A1:N29"/>
  <sheetViews>
    <sheetView workbookViewId="0">
      <selection activeCell="I32" sqref="I32"/>
    </sheetView>
  </sheetViews>
  <sheetFormatPr defaultRowHeight="16.5" x14ac:dyDescent="0.25"/>
  <cols>
    <col min="1" max="16384" width="9.140625" style="1"/>
  </cols>
  <sheetData>
    <row r="1" spans="1:14" ht="20.25" x14ac:dyDescent="0.25">
      <c r="A1" s="2" t="s">
        <v>50</v>
      </c>
    </row>
    <row r="2" spans="1:14" x14ac:dyDescent="0.25">
      <c r="A2" s="25" t="s">
        <v>51</v>
      </c>
    </row>
    <row r="5" spans="1:14" x14ac:dyDescent="0.25">
      <c r="A5" s="24" t="s">
        <v>1</v>
      </c>
    </row>
    <row r="7" spans="1:14" x14ac:dyDescent="0.25">
      <c r="B7" s="3" t="s">
        <v>5</v>
      </c>
    </row>
    <row r="8" spans="1:14" x14ac:dyDescent="0.25">
      <c r="B8" s="3"/>
    </row>
    <row r="9" spans="1:14" x14ac:dyDescent="0.25">
      <c r="B9" s="7" t="s">
        <v>2</v>
      </c>
      <c r="C9" s="13"/>
      <c r="D9" s="13"/>
      <c r="E9" s="13"/>
      <c r="F9" s="13">
        <f>HEX2DEC(Encoding!H8)</f>
        <v>80</v>
      </c>
    </row>
    <row r="10" spans="1:14" x14ac:dyDescent="0.25">
      <c r="B10" s="3" t="s">
        <v>8</v>
      </c>
      <c r="F10" s="1">
        <f>F9*4</f>
        <v>320</v>
      </c>
    </row>
    <row r="11" spans="1:14" x14ac:dyDescent="0.25">
      <c r="B11" s="7" t="s">
        <v>9</v>
      </c>
      <c r="C11" s="13"/>
      <c r="D11" s="13"/>
      <c r="E11" s="13"/>
      <c r="F11" s="13">
        <f>INT(F10/512)</f>
        <v>0</v>
      </c>
      <c r="H11" s="13" t="s">
        <v>11</v>
      </c>
      <c r="I11" s="13"/>
      <c r="J11" s="19" t="str">
        <f>DEC2BIN(F11)</f>
        <v>0</v>
      </c>
      <c r="L11" s="8" t="s">
        <v>13</v>
      </c>
      <c r="M11" s="8"/>
      <c r="N11" s="13">
        <f>LEN(J11)-LEN(SUBSTITUTE(J11,"1",""))</f>
        <v>0</v>
      </c>
    </row>
    <row r="12" spans="1:14" x14ac:dyDescent="0.25">
      <c r="B12" s="3" t="s">
        <v>31</v>
      </c>
      <c r="F12" s="1">
        <f>F10-(512*F11)</f>
        <v>320</v>
      </c>
      <c r="H12" s="1" t="s">
        <v>32</v>
      </c>
      <c r="J12" s="20" t="str">
        <f>DEC2BIN(F12)</f>
        <v>101000000</v>
      </c>
      <c r="L12" s="1" t="s">
        <v>33</v>
      </c>
      <c r="N12" s="1">
        <f>LEN(J12)-LEN(SUBSTITUTE(J12,"1",""))</f>
        <v>2</v>
      </c>
    </row>
    <row r="13" spans="1:14" x14ac:dyDescent="0.25">
      <c r="B13" s="7" t="s">
        <v>15</v>
      </c>
      <c r="C13" s="13"/>
      <c r="D13" s="13"/>
      <c r="E13" s="13"/>
      <c r="F13" s="13">
        <f>IF(ISEVEN(N11),0,1)</f>
        <v>0</v>
      </c>
    </row>
    <row r="14" spans="1:14" x14ac:dyDescent="0.25">
      <c r="B14" s="3" t="s">
        <v>16</v>
      </c>
      <c r="F14" s="15">
        <f>IF(ISEVEN(N12),0,1)</f>
        <v>0</v>
      </c>
    </row>
    <row r="15" spans="1:14" x14ac:dyDescent="0.25">
      <c r="B15" s="7" t="s">
        <v>17</v>
      </c>
      <c r="C15" s="13"/>
      <c r="D15" s="13"/>
      <c r="E15" s="13"/>
      <c r="F15" s="13">
        <f>F10+F13*2+F14</f>
        <v>320</v>
      </c>
    </row>
    <row r="18" spans="1:14" x14ac:dyDescent="0.25">
      <c r="A18" s="24" t="s">
        <v>39</v>
      </c>
    </row>
    <row r="20" spans="1:14" x14ac:dyDescent="0.25">
      <c r="B20" s="3" t="s">
        <v>5</v>
      </c>
    </row>
    <row r="21" spans="1:14" x14ac:dyDescent="0.25">
      <c r="B21" s="3"/>
    </row>
    <row r="22" spans="1:14" x14ac:dyDescent="0.25">
      <c r="B22" s="7" t="s">
        <v>2</v>
      </c>
      <c r="C22" s="13"/>
      <c r="D22" s="13"/>
      <c r="E22" s="13"/>
      <c r="F22" s="13">
        <f>HEX2DEC(Encoding!J18)</f>
        <v>56</v>
      </c>
    </row>
    <row r="23" spans="1:14" x14ac:dyDescent="0.25">
      <c r="B23" s="3" t="s">
        <v>8</v>
      </c>
      <c r="F23" s="1">
        <f>F22*4</f>
        <v>224</v>
      </c>
    </row>
    <row r="24" spans="1:14" x14ac:dyDescent="0.25">
      <c r="B24" s="7" t="s">
        <v>20</v>
      </c>
      <c r="C24" s="13"/>
      <c r="D24" s="13"/>
      <c r="E24" s="13"/>
      <c r="F24" s="13">
        <f>F23+32768</f>
        <v>32992</v>
      </c>
      <c r="G24" s="15"/>
      <c r="H24" s="15"/>
      <c r="I24" s="15"/>
      <c r="J24" s="15"/>
      <c r="K24" s="15"/>
      <c r="L24" s="15"/>
      <c r="M24" s="15"/>
      <c r="N24" s="15"/>
    </row>
    <row r="25" spans="1:14" x14ac:dyDescent="0.25">
      <c r="B25" s="16" t="s">
        <v>9</v>
      </c>
      <c r="C25" s="15"/>
      <c r="D25" s="15"/>
      <c r="E25" s="15"/>
      <c r="F25" s="15">
        <f>INT(F24/512)</f>
        <v>64</v>
      </c>
      <c r="G25" s="15"/>
      <c r="H25" s="15" t="s">
        <v>11</v>
      </c>
      <c r="I25" s="15"/>
      <c r="J25" s="21" t="str">
        <f>DEC2BIN(F25)</f>
        <v>1000000</v>
      </c>
      <c r="K25" s="15"/>
      <c r="L25" s="17" t="s">
        <v>13</v>
      </c>
      <c r="M25" s="17"/>
      <c r="N25" s="15">
        <f>LEN(J25)-LEN(SUBSTITUTE(J25,"1",""))</f>
        <v>1</v>
      </c>
    </row>
    <row r="26" spans="1:14" x14ac:dyDescent="0.25">
      <c r="B26" s="7" t="s">
        <v>31</v>
      </c>
      <c r="C26" s="13"/>
      <c r="D26" s="13"/>
      <c r="E26" s="13"/>
      <c r="F26" s="13">
        <f>F24-(512*F25)</f>
        <v>224</v>
      </c>
      <c r="G26" s="15"/>
      <c r="H26" s="13" t="s">
        <v>32</v>
      </c>
      <c r="I26" s="13"/>
      <c r="J26" s="19" t="str">
        <f>DEC2BIN(F26)</f>
        <v>11100000</v>
      </c>
      <c r="K26" s="15"/>
      <c r="L26" s="13" t="s">
        <v>33</v>
      </c>
      <c r="M26" s="13"/>
      <c r="N26" s="13">
        <f>LEN(J26)-LEN(SUBSTITUTE(J26,"1",""))</f>
        <v>3</v>
      </c>
    </row>
    <row r="27" spans="1:14" x14ac:dyDescent="0.25">
      <c r="B27" s="16" t="s">
        <v>15</v>
      </c>
      <c r="C27" s="15"/>
      <c r="D27" s="15"/>
      <c r="E27" s="15"/>
      <c r="F27" s="15">
        <f>IF(ISEVEN(N25),0,1)</f>
        <v>1</v>
      </c>
      <c r="G27" s="15"/>
      <c r="H27" s="15"/>
      <c r="I27" s="15"/>
      <c r="J27" s="15"/>
      <c r="K27" s="15"/>
      <c r="L27" s="15"/>
      <c r="M27" s="15"/>
      <c r="N27" s="15"/>
    </row>
    <row r="28" spans="1:14" x14ac:dyDescent="0.25">
      <c r="B28" s="7" t="s">
        <v>16</v>
      </c>
      <c r="C28" s="13"/>
      <c r="D28" s="13"/>
      <c r="E28" s="13"/>
      <c r="F28" s="13">
        <f>IF(ISEVEN(N26),0,1)</f>
        <v>1</v>
      </c>
      <c r="G28" s="15"/>
      <c r="H28" s="15"/>
      <c r="I28" s="15"/>
      <c r="J28" s="15"/>
      <c r="K28" s="15"/>
      <c r="L28" s="15"/>
      <c r="M28" s="15"/>
      <c r="N28" s="15"/>
    </row>
    <row r="29" spans="1:14" x14ac:dyDescent="0.25">
      <c r="B29" s="16" t="s">
        <v>17</v>
      </c>
      <c r="C29" s="15"/>
      <c r="D29" s="15"/>
      <c r="E29" s="15"/>
      <c r="F29" s="15">
        <f>F24+F27*2+F28</f>
        <v>32995</v>
      </c>
      <c r="G29" s="15"/>
      <c r="H29" s="15"/>
      <c r="I29" s="15"/>
      <c r="J29" s="15"/>
      <c r="K29" s="15"/>
      <c r="L29" s="15"/>
      <c r="M29" s="15"/>
      <c r="N29" s="15"/>
    </row>
  </sheetData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CF074-2C14-4312-8158-6A274AAD7683}">
  <dimension ref="A1:N65"/>
  <sheetViews>
    <sheetView workbookViewId="0">
      <selection activeCell="N9" sqref="N9"/>
    </sheetView>
  </sheetViews>
  <sheetFormatPr defaultRowHeight="16.5" x14ac:dyDescent="0.25"/>
  <cols>
    <col min="1" max="16384" width="9.140625" style="1"/>
  </cols>
  <sheetData>
    <row r="1" spans="1:14" ht="20.25" x14ac:dyDescent="0.25">
      <c r="A1" s="2" t="s">
        <v>58</v>
      </c>
    </row>
    <row r="2" spans="1:14" x14ac:dyDescent="0.25">
      <c r="A2" s="25" t="s">
        <v>51</v>
      </c>
    </row>
    <row r="5" spans="1:14" x14ac:dyDescent="0.25">
      <c r="A5" s="24" t="s">
        <v>60</v>
      </c>
    </row>
    <row r="7" spans="1:14" x14ac:dyDescent="0.25">
      <c r="B7" s="3" t="s">
        <v>5</v>
      </c>
    </row>
    <row r="8" spans="1:14" x14ac:dyDescent="0.25">
      <c r="B8" s="3"/>
    </row>
    <row r="9" spans="1:14" x14ac:dyDescent="0.25">
      <c r="B9" s="7" t="s">
        <v>17</v>
      </c>
      <c r="C9" s="13"/>
      <c r="D9" s="13"/>
      <c r="E9" s="13"/>
      <c r="F9" s="13">
        <f>HEX2DEC(Decoding!H7)</f>
        <v>32995</v>
      </c>
    </row>
    <row r="10" spans="1:14" x14ac:dyDescent="0.25">
      <c r="B10" s="3" t="s">
        <v>30</v>
      </c>
      <c r="F10" s="1">
        <f>INT(F9/32768)</f>
        <v>1</v>
      </c>
    </row>
    <row r="11" spans="1:14" x14ac:dyDescent="0.25">
      <c r="B11" s="3" t="s">
        <v>34</v>
      </c>
      <c r="F11" s="1">
        <f>(_xlfn.BITAND(F9,2))/2</f>
        <v>1</v>
      </c>
    </row>
    <row r="12" spans="1:14" x14ac:dyDescent="0.25">
      <c r="B12" s="7" t="s">
        <v>35</v>
      </c>
      <c r="C12" s="13"/>
      <c r="D12" s="13"/>
      <c r="E12" s="13"/>
      <c r="F12" s="13">
        <f>_xlfn.BITAND(F9,1)</f>
        <v>1</v>
      </c>
    </row>
    <row r="13" spans="1:14" x14ac:dyDescent="0.25">
      <c r="B13" s="3"/>
    </row>
    <row r="14" spans="1:14" x14ac:dyDescent="0.25">
      <c r="B14" s="3" t="s">
        <v>36</v>
      </c>
      <c r="F14" s="1">
        <f>F9-F12-2*F11</f>
        <v>32992</v>
      </c>
    </row>
    <row r="15" spans="1:14" x14ac:dyDescent="0.25">
      <c r="B15" s="7" t="s">
        <v>9</v>
      </c>
      <c r="C15" s="13"/>
      <c r="D15" s="13"/>
      <c r="E15" s="13"/>
      <c r="F15" s="13">
        <f>INT(F14/512)</f>
        <v>64</v>
      </c>
      <c r="H15" s="13" t="s">
        <v>11</v>
      </c>
      <c r="I15" s="13"/>
      <c r="J15" s="19" t="str">
        <f>DEC2BIN(F15)</f>
        <v>1000000</v>
      </c>
      <c r="L15" s="8" t="s">
        <v>13</v>
      </c>
      <c r="M15" s="8"/>
      <c r="N15" s="13">
        <f>LEN(J15)-LEN(SUBSTITUTE(J15,"1",""))</f>
        <v>1</v>
      </c>
    </row>
    <row r="16" spans="1:14" x14ac:dyDescent="0.25">
      <c r="B16" s="3" t="s">
        <v>10</v>
      </c>
      <c r="F16" s="1">
        <f>F14-(512*F15)</f>
        <v>224</v>
      </c>
      <c r="H16" s="1" t="s">
        <v>12</v>
      </c>
      <c r="J16" s="20" t="str">
        <f>DEC2BIN(F16)</f>
        <v>11100000</v>
      </c>
      <c r="L16" s="1" t="s">
        <v>14</v>
      </c>
      <c r="N16" s="1">
        <f>LEN(J16)-LEN(SUBSTITUTE(J16,"1",""))</f>
        <v>3</v>
      </c>
    </row>
    <row r="17" spans="1:14" x14ac:dyDescent="0.25">
      <c r="A17" s="17"/>
      <c r="B17" s="7" t="s">
        <v>37</v>
      </c>
      <c r="C17" s="13"/>
      <c r="D17" s="13"/>
      <c r="E17" s="13"/>
      <c r="F17" s="13">
        <f>IF(ISEVEN(N15),0,1)</f>
        <v>1</v>
      </c>
    </row>
    <row r="18" spans="1:14" x14ac:dyDescent="0.25">
      <c r="A18" s="17"/>
      <c r="B18" s="3" t="s">
        <v>38</v>
      </c>
      <c r="F18" s="15">
        <f>IF(ISEVEN(N16),0,1)</f>
        <v>1</v>
      </c>
    </row>
    <row r="21" spans="1:14" x14ac:dyDescent="0.25">
      <c r="A21" s="24" t="s">
        <v>52</v>
      </c>
    </row>
    <row r="23" spans="1:14" x14ac:dyDescent="0.25">
      <c r="B23" s="3" t="s">
        <v>5</v>
      </c>
    </row>
    <row r="24" spans="1:14" x14ac:dyDescent="0.25">
      <c r="B24" s="3"/>
    </row>
    <row r="25" spans="1:14" x14ac:dyDescent="0.25">
      <c r="B25" s="7" t="s">
        <v>17</v>
      </c>
      <c r="C25" s="13"/>
      <c r="D25" s="13"/>
      <c r="E25" s="13"/>
      <c r="F25" s="13">
        <f>HEX2DEC(Decoding!H23)</f>
        <v>17</v>
      </c>
    </row>
    <row r="26" spans="1:14" x14ac:dyDescent="0.25">
      <c r="B26" s="3" t="s">
        <v>30</v>
      </c>
      <c r="F26" s="1">
        <f>INT(F25/32768)</f>
        <v>0</v>
      </c>
    </row>
    <row r="27" spans="1:14" x14ac:dyDescent="0.25">
      <c r="B27" s="3" t="s">
        <v>34</v>
      </c>
      <c r="F27" s="1">
        <f>(_xlfn.BITAND(F25,2))/2</f>
        <v>0</v>
      </c>
    </row>
    <row r="28" spans="1:14" x14ac:dyDescent="0.25">
      <c r="B28" s="7" t="s">
        <v>35</v>
      </c>
      <c r="C28" s="13"/>
      <c r="D28" s="13"/>
      <c r="E28" s="13"/>
      <c r="F28" s="13">
        <f>_xlfn.BITAND(F25,1)</f>
        <v>1</v>
      </c>
    </row>
    <row r="29" spans="1:14" x14ac:dyDescent="0.25">
      <c r="B29" s="3"/>
    </row>
    <row r="30" spans="1:14" x14ac:dyDescent="0.25">
      <c r="B30" s="3" t="s">
        <v>36</v>
      </c>
      <c r="F30" s="1">
        <f>F25-F28-2*F27</f>
        <v>16</v>
      </c>
    </row>
    <row r="31" spans="1:14" x14ac:dyDescent="0.25">
      <c r="B31" s="7" t="s">
        <v>9</v>
      </c>
      <c r="C31" s="13"/>
      <c r="D31" s="13"/>
      <c r="E31" s="13"/>
      <c r="F31" s="13">
        <f>INT(F30/512)</f>
        <v>0</v>
      </c>
      <c r="H31" s="13" t="s">
        <v>11</v>
      </c>
      <c r="I31" s="13"/>
      <c r="J31" s="19" t="str">
        <f>DEC2BIN(F31)</f>
        <v>0</v>
      </c>
      <c r="L31" s="8" t="s">
        <v>13</v>
      </c>
      <c r="M31" s="8"/>
      <c r="N31" s="13">
        <f>LEN(J31)-LEN(SUBSTITUTE(J31,"1",""))</f>
        <v>0</v>
      </c>
    </row>
    <row r="32" spans="1:14" x14ac:dyDescent="0.25">
      <c r="B32" s="3" t="s">
        <v>10</v>
      </c>
      <c r="F32" s="1">
        <f>F30-(512*F31)</f>
        <v>16</v>
      </c>
      <c r="H32" s="1" t="s">
        <v>12</v>
      </c>
      <c r="J32" s="20" t="str">
        <f>DEC2BIN(F32)</f>
        <v>10000</v>
      </c>
      <c r="L32" s="1" t="s">
        <v>14</v>
      </c>
      <c r="N32" s="1">
        <f>LEN(J32)-LEN(SUBSTITUTE(J32,"1",""))</f>
        <v>1</v>
      </c>
    </row>
    <row r="33" spans="1:14" x14ac:dyDescent="0.25">
      <c r="A33" s="17"/>
      <c r="B33" s="7" t="s">
        <v>37</v>
      </c>
      <c r="C33" s="13"/>
      <c r="D33" s="13"/>
      <c r="E33" s="13"/>
      <c r="F33" s="13">
        <f>IF(ISEVEN(N31),0,1)</f>
        <v>0</v>
      </c>
    </row>
    <row r="34" spans="1:14" x14ac:dyDescent="0.25">
      <c r="A34" s="17"/>
      <c r="B34" s="3" t="s">
        <v>38</v>
      </c>
      <c r="F34" s="15">
        <f>IF(ISEVEN(N32),0,1)</f>
        <v>1</v>
      </c>
    </row>
    <row r="37" spans="1:14" x14ac:dyDescent="0.25">
      <c r="A37" s="24" t="s">
        <v>40</v>
      </c>
    </row>
    <row r="38" spans="1:14" x14ac:dyDescent="0.25">
      <c r="A38" s="17"/>
    </row>
    <row r="39" spans="1:14" x14ac:dyDescent="0.25">
      <c r="B39" s="3" t="s">
        <v>5</v>
      </c>
    </row>
    <row r="40" spans="1:14" x14ac:dyDescent="0.25">
      <c r="B40" s="3"/>
    </row>
    <row r="41" spans="1:14" x14ac:dyDescent="0.25">
      <c r="B41" s="7" t="s">
        <v>17</v>
      </c>
      <c r="C41" s="13"/>
      <c r="D41" s="13"/>
      <c r="E41" s="13"/>
      <c r="F41" s="13">
        <f>HEX2DEC(Decoding!H36)</f>
        <v>33119</v>
      </c>
    </row>
    <row r="42" spans="1:14" x14ac:dyDescent="0.25">
      <c r="B42" s="3" t="s">
        <v>30</v>
      </c>
      <c r="F42" s="1">
        <f>INT(F41/32768)</f>
        <v>1</v>
      </c>
    </row>
    <row r="43" spans="1:14" x14ac:dyDescent="0.25">
      <c r="B43" s="3" t="s">
        <v>34</v>
      </c>
      <c r="F43" s="1">
        <f>(_xlfn.BITAND(F41,2))/2</f>
        <v>1</v>
      </c>
    </row>
    <row r="44" spans="1:14" x14ac:dyDescent="0.25">
      <c r="B44" s="7" t="s">
        <v>35</v>
      </c>
      <c r="C44" s="13"/>
      <c r="D44" s="13"/>
      <c r="E44" s="13"/>
      <c r="F44" s="13">
        <f>_xlfn.BITAND(F41,1)</f>
        <v>1</v>
      </c>
    </row>
    <row r="45" spans="1:14" x14ac:dyDescent="0.25">
      <c r="B45" s="3"/>
    </row>
    <row r="46" spans="1:14" x14ac:dyDescent="0.25">
      <c r="B46" s="3" t="s">
        <v>36</v>
      </c>
      <c r="F46" s="1">
        <f>F41-F44-2*F43</f>
        <v>33116</v>
      </c>
    </row>
    <row r="47" spans="1:14" x14ac:dyDescent="0.25">
      <c r="B47" s="7" t="s">
        <v>9</v>
      </c>
      <c r="C47" s="13"/>
      <c r="D47" s="13"/>
      <c r="E47" s="13"/>
      <c r="F47" s="13">
        <f>INT(F46/512)</f>
        <v>64</v>
      </c>
      <c r="H47" s="13" t="s">
        <v>11</v>
      </c>
      <c r="I47" s="13"/>
      <c r="J47" s="19" t="str">
        <f>DEC2BIN(F47)</f>
        <v>1000000</v>
      </c>
      <c r="L47" s="8" t="s">
        <v>13</v>
      </c>
      <c r="M47" s="8"/>
      <c r="N47" s="13">
        <f>LEN(J47)-LEN(SUBSTITUTE(J47,"1",""))</f>
        <v>1</v>
      </c>
    </row>
    <row r="48" spans="1:14" x14ac:dyDescent="0.25">
      <c r="B48" s="3" t="s">
        <v>10</v>
      </c>
      <c r="F48" s="1">
        <f>F46-(512*F47)</f>
        <v>348</v>
      </c>
      <c r="H48" s="1" t="s">
        <v>12</v>
      </c>
      <c r="J48" s="20" t="str">
        <f>DEC2BIN(F48)</f>
        <v>101011100</v>
      </c>
      <c r="L48" s="1" t="s">
        <v>14</v>
      </c>
      <c r="N48" s="1">
        <f>LEN(J48)-LEN(SUBSTITUTE(J48,"1",""))</f>
        <v>5</v>
      </c>
    </row>
    <row r="49" spans="1:14" x14ac:dyDescent="0.25">
      <c r="A49" s="17"/>
      <c r="B49" s="7" t="s">
        <v>37</v>
      </c>
      <c r="C49" s="13"/>
      <c r="D49" s="13"/>
      <c r="E49" s="13"/>
      <c r="F49" s="13">
        <f>IF(ISEVEN(N47),0,1)</f>
        <v>1</v>
      </c>
    </row>
    <row r="50" spans="1:14" x14ac:dyDescent="0.25">
      <c r="A50" s="17"/>
      <c r="B50" s="3" t="s">
        <v>38</v>
      </c>
      <c r="F50" s="15">
        <f>IF(ISEVEN(N48),0,1)</f>
        <v>1</v>
      </c>
    </row>
    <row r="52" spans="1:14" x14ac:dyDescent="0.25">
      <c r="A52" s="24" t="s">
        <v>44</v>
      </c>
    </row>
    <row r="54" spans="1:14" x14ac:dyDescent="0.25">
      <c r="B54" s="3" t="s">
        <v>5</v>
      </c>
    </row>
    <row r="55" spans="1:14" x14ac:dyDescent="0.25">
      <c r="B55" s="3"/>
    </row>
    <row r="56" spans="1:14" x14ac:dyDescent="0.25">
      <c r="B56" s="7" t="s">
        <v>17</v>
      </c>
      <c r="C56" s="13"/>
      <c r="D56" s="13"/>
      <c r="E56" s="13"/>
      <c r="F56" s="13">
        <f>HEX2DEC(Decoding!R36)</f>
        <v>33280</v>
      </c>
    </row>
    <row r="57" spans="1:14" x14ac:dyDescent="0.25">
      <c r="B57" s="3" t="s">
        <v>30</v>
      </c>
      <c r="F57" s="1">
        <f>INT(F56/32768)</f>
        <v>1</v>
      </c>
    </row>
    <row r="58" spans="1:14" x14ac:dyDescent="0.25">
      <c r="B58" s="3" t="s">
        <v>34</v>
      </c>
      <c r="F58" s="1">
        <f>(_xlfn.BITAND(F56,2))/2</f>
        <v>0</v>
      </c>
    </row>
    <row r="59" spans="1:14" x14ac:dyDescent="0.25">
      <c r="B59" s="7" t="s">
        <v>35</v>
      </c>
      <c r="C59" s="13"/>
      <c r="D59" s="13"/>
      <c r="E59" s="13"/>
      <c r="F59" s="13">
        <f>_xlfn.BITAND(F56,1)</f>
        <v>0</v>
      </c>
    </row>
    <row r="60" spans="1:14" x14ac:dyDescent="0.25">
      <c r="B60" s="3"/>
    </row>
    <row r="61" spans="1:14" x14ac:dyDescent="0.25">
      <c r="B61" s="3" t="s">
        <v>36</v>
      </c>
      <c r="F61" s="1">
        <f>F56-F59-2*F58</f>
        <v>33280</v>
      </c>
    </row>
    <row r="62" spans="1:14" x14ac:dyDescent="0.25">
      <c r="B62" s="7" t="s">
        <v>9</v>
      </c>
      <c r="C62" s="13"/>
      <c r="D62" s="13"/>
      <c r="E62" s="13"/>
      <c r="F62" s="13">
        <f>INT(F61/512)</f>
        <v>65</v>
      </c>
      <c r="H62" s="13" t="s">
        <v>11</v>
      </c>
      <c r="I62" s="13"/>
      <c r="J62" s="19" t="str">
        <f>DEC2BIN(F62)</f>
        <v>1000001</v>
      </c>
      <c r="L62" s="8" t="s">
        <v>13</v>
      </c>
      <c r="M62" s="8"/>
      <c r="N62" s="13">
        <f>LEN(J62)-LEN(SUBSTITUTE(J62,"1",""))</f>
        <v>2</v>
      </c>
    </row>
    <row r="63" spans="1:14" x14ac:dyDescent="0.25">
      <c r="B63" s="3" t="s">
        <v>10</v>
      </c>
      <c r="F63" s="1">
        <f>F61-(512*F62)</f>
        <v>0</v>
      </c>
      <c r="H63" s="1" t="s">
        <v>12</v>
      </c>
      <c r="J63" s="20" t="str">
        <f>DEC2BIN(F63)</f>
        <v>0</v>
      </c>
      <c r="L63" s="1" t="s">
        <v>14</v>
      </c>
      <c r="N63" s="1">
        <f>LEN(J63)-LEN(SUBSTITUTE(J63,"1",""))</f>
        <v>0</v>
      </c>
    </row>
    <row r="64" spans="1:14" x14ac:dyDescent="0.25">
      <c r="A64" s="17"/>
      <c r="B64" s="7" t="s">
        <v>37</v>
      </c>
      <c r="C64" s="13"/>
      <c r="D64" s="13"/>
      <c r="E64" s="13"/>
      <c r="F64" s="13">
        <f>IF(ISEVEN(N62),0,1)</f>
        <v>0</v>
      </c>
    </row>
    <row r="65" spans="1:6" x14ac:dyDescent="0.25">
      <c r="A65" s="17"/>
      <c r="B65" s="3" t="s">
        <v>38</v>
      </c>
      <c r="F65" s="15">
        <f>IF(ISEVEN(N63),0,1)</f>
        <v>0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Encoding</vt:lpstr>
      <vt:lpstr>Decoding</vt:lpstr>
      <vt:lpstr>_encoding_calc</vt:lpstr>
      <vt:lpstr>_decoding_calc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Camille Saint-jean</dc:creator>
  <cp:lastModifiedBy>Camille Saint-jean</cp:lastModifiedBy>
  <dcterms:created xsi:type="dcterms:W3CDTF">2022-12-27T07:54:36Z</dcterms:created>
  <dcterms:modified xsi:type="dcterms:W3CDTF">2022-12-30T08:28:38Z</dcterms:modified>
</cp:coreProperties>
</file>