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65" windowWidth="19290" windowHeight="11895" tabRatio="940" activeTab="0"/>
  </bookViews>
  <sheets>
    <sheet name="Read Me First" sheetId="1" r:id="rId1"/>
    <sheet name="DRAM Initialization Sheet" sheetId="2" r:id="rId2"/>
    <sheet name="Elpida EDE1108ACBG-6E(ADSV4)" sheetId="3" r:id="rId3"/>
    <sheet name="Micron DDR2 MT47H128M8-37E(ADS)" sheetId="4" r:id="rId4"/>
    <sheet name="Micron DDR MT46V64M8-5B" sheetId="5" r:id="rId5"/>
    <sheet name="Micron DDR2 MT47H64M16-3" sheetId="6" r:id="rId6"/>
    <sheet name="Micron mobileDDR MT46H32M16-5" sheetId="7" r:id="rId7"/>
    <sheet name="Micron mobileDDR MT46H32M16-75" sheetId="8" r:id="rId8"/>
    <sheet name="Code Copy Area" sheetId="9" r:id="rId9"/>
    <sheet name="Scratch Space" sheetId="10" r:id="rId10"/>
  </sheets>
  <definedNames>
    <definedName name="DRAMModes">'Scratch Space'!$B$6:$B$7</definedName>
    <definedName name="DRAMTypes">'Scratch Space'!$B$2:$B$4</definedName>
    <definedName name="EnableDisable">'Scratch Space'!$B$9:$B$10</definedName>
  </definedNames>
  <calcPr fullCalcOnLoad="1"/>
</workbook>
</file>

<file path=xl/sharedStrings.xml><?xml version="1.0" encoding="utf-8"?>
<sst xmlns="http://schemas.openxmlformats.org/spreadsheetml/2006/main" count="859" uniqueCount="115">
  <si>
    <t>Copyright 2007 Freescale Semiconductor</t>
  </si>
  <si>
    <t>Author: Chris Alger</t>
  </si>
  <si>
    <t>Version</t>
  </si>
  <si>
    <t>Date</t>
  </si>
  <si>
    <t>Directions</t>
  </si>
  <si>
    <t>MHz</t>
  </si>
  <si>
    <t>DRAM Type</t>
  </si>
  <si>
    <t>DDR2</t>
  </si>
  <si>
    <t>mobileDDR</t>
  </si>
  <si>
    <t>DDR</t>
  </si>
  <si>
    <t>DRAM Organization</t>
  </si>
  <si>
    <t>Bank Select Bits</t>
  </si>
  <si>
    <t>Row Address Bits</t>
  </si>
  <si>
    <t>Column Address Bits</t>
  </si>
  <si>
    <t>DRAM Size</t>
  </si>
  <si>
    <t>MPC5121e Data Bit Mode</t>
  </si>
  <si>
    <t>DRAMTypes</t>
  </si>
  <si>
    <t>16bit</t>
  </si>
  <si>
    <t>32bit</t>
  </si>
  <si>
    <t>DRAMModes</t>
  </si>
  <si>
    <t>DRAM Timing Parameters</t>
  </si>
  <si>
    <t>ns</t>
  </si>
  <si>
    <t>tDQSCK(min)</t>
  </si>
  <si>
    <t>Read CAS Latency</t>
  </si>
  <si>
    <t>Write CAS Latency</t>
  </si>
  <si>
    <t>On Die Termination</t>
  </si>
  <si>
    <t>Early Termination</t>
  </si>
  <si>
    <t>us</t>
  </si>
  <si>
    <t>5121e DRAM Options</t>
  </si>
  <si>
    <t>Command Timeout</t>
  </si>
  <si>
    <t>Precharge Timeout</t>
  </si>
  <si>
    <t>DRAM clock cycles</t>
  </si>
  <si>
    <t>tBTA</t>
  </si>
  <si>
    <t>DDR System Configuration Register (0x0000)</t>
  </si>
  <si>
    <t>DDR Time Config1 Register (0x0008)</t>
  </si>
  <si>
    <t>MPC5121e Register Fields</t>
  </si>
  <si>
    <t>DRAM Row Select</t>
  </si>
  <si>
    <t>DRAM Bank Select</t>
  </si>
  <si>
    <t>RDLY || HalfDQS || QuartDQS</t>
  </si>
  <si>
    <t>WDLY</t>
  </si>
  <si>
    <t>Early ODT</t>
  </si>
  <si>
    <t>On Die Terminate</t>
  </si>
  <si>
    <t>DDR Time Config0 Register (0x0004)</t>
  </si>
  <si>
    <t>DDR Time Config2 Register (0x000C)</t>
  </si>
  <si>
    <t>DRAM_TIME_RFC</t>
  </si>
  <si>
    <t>DRAM_TIME_WR1</t>
  </si>
  <si>
    <t>DRAM_TIME_RRD</t>
  </si>
  <si>
    <t>DRAM_TIME_RC</t>
  </si>
  <si>
    <t>DRAM_TIME_RAS</t>
  </si>
  <si>
    <t>DRAM_TIME_RCD</t>
  </si>
  <si>
    <t>DRAM_TIME_FAW</t>
  </si>
  <si>
    <t>DRAM_TIME_CCD</t>
  </si>
  <si>
    <t>DRAM_TIME_RTP</t>
  </si>
  <si>
    <t>DRAM_TIME_RP</t>
  </si>
  <si>
    <t>DRAM_TIME_RPA</t>
  </si>
  <si>
    <t>DRAM_REFRESH_TIME</t>
  </si>
  <si>
    <t>DRAM_COMMAND_TIME</t>
  </si>
  <si>
    <t>DRAM_BANK_PRE_TIME</t>
  </si>
  <si>
    <t>CSB Clock Frequency</t>
  </si>
  <si>
    <t>DRAM Clock Frequency</t>
  </si>
  <si>
    <t>CSB Clock Period</t>
  </si>
  <si>
    <t>DRAM Clock Period</t>
  </si>
  <si>
    <t>tREFI(max)</t>
  </si>
  <si>
    <t>tRFC(min)</t>
  </si>
  <si>
    <t>tRPRE(min)</t>
  </si>
  <si>
    <t>tWR(min)</t>
  </si>
  <si>
    <t>DRAM_TIME_RTW1</t>
  </si>
  <si>
    <t>tWTR(min)</t>
  </si>
  <si>
    <t>tRRD(min)</t>
  </si>
  <si>
    <t>tRC(min)</t>
  </si>
  <si>
    <t>tRAS(min)</t>
  </si>
  <si>
    <t>tRCD(min)</t>
  </si>
  <si>
    <t>Expected Signal Roundtrip Delay between DRAM</t>
  </si>
  <si>
    <t>tRP(min)</t>
  </si>
  <si>
    <t>Bits in Field</t>
  </si>
  <si>
    <t>Mb</t>
  </si>
  <si>
    <t>EnableDisable</t>
  </si>
  <si>
    <t>Enabled</t>
  </si>
  <si>
    <t>Disabled</t>
  </si>
  <si>
    <t>Row Column Table</t>
  </si>
  <si>
    <t>Bank Bits Start</t>
  </si>
  <si>
    <t>2bits</t>
  </si>
  <si>
    <t>Row Bits Start</t>
  </si>
  <si>
    <t>4bits</t>
  </si>
  <si>
    <t>Bank Column</t>
  </si>
  <si>
    <t>tDQSEN Calculated</t>
  </si>
  <si>
    <t>Bits Not Used in this sheet</t>
  </si>
  <si>
    <t>Bits not used in this sheet</t>
  </si>
  <si>
    <t>16bit mode</t>
  </si>
  <si>
    <t>tFAW(min)</t>
  </si>
  <si>
    <t>tCCD(min)</t>
  </si>
  <si>
    <t>tRTP(min)</t>
  </si>
  <si>
    <t>tRPA(min)</t>
  </si>
  <si>
    <t>DRAM_TIME_WTR1</t>
  </si>
  <si>
    <t>&lt;- IO Control Bit and the bank row col</t>
  </si>
  <si>
    <t>Use this to initialize the MPC5121e for DRAM initialization</t>
  </si>
  <si>
    <t>Step 1: Copy the sheet labled DRAM Initialization Sheet to a new sheet</t>
  </si>
  <si>
    <t>Step 2: Label the new sheet with the memory device</t>
  </si>
  <si>
    <t>Note that this workbook contains sheets that has some of the fields already filled in for certain memory devices.</t>
  </si>
  <si>
    <t>tBTA is the bus turnaround time from the MPC5121e driving in clock cycles to the memory driving the bus. A value of 2 or 3 is safe.</t>
  </si>
  <si>
    <r>
      <t>IMPORTANT</t>
    </r>
    <r>
      <rPr>
        <sz val="10"/>
        <rFont val="Arial"/>
        <family val="0"/>
      </rPr>
      <t xml:space="preserve"> - You also need to have the analysis toolkit installed or you will get a #NAME error because the DEC2HEX function is used.</t>
    </r>
  </si>
  <si>
    <t>Step 3: Unprotect the sheet under Tools/Protection/Unprotect Sheet…</t>
  </si>
  <si>
    <t>Step 4: Fill in blue colored cells with timing parameter from datasheet. If there is not a matching parameter in the datasheet then leave the field blank.</t>
  </si>
  <si>
    <t>Step 5: Examine orange colored cells for register settings</t>
  </si>
  <si>
    <t>&lt;- Important Note: In these examples, the tDQSCK is referenced off of a different clock edge depending on whether DDR2/DDR or mobileDDR is used. The calcuation of tDQSEN near the bottom of this sheet reflects this fact by subtracting 1 if mobileDDR is selected. Please note this fact in case other mobileDDR manufacturers use something different.</t>
  </si>
  <si>
    <t>DDR2 Only. No Entry for DDR or MobileDDR</t>
  </si>
  <si>
    <t>NOTE: In some datasheets this is given in tCK. Be careful when changing the clock frequency since the sheet does not take care of this. Most datasheets have a 2 clock minimum note for this parameter and this spreadsheet automatically puts in an extra clock if the result is less than 2 clocks.</t>
  </si>
  <si>
    <t>NOTE: Most datasheets have a 2 clock minimum note for this parameter and this spreadsheet automatically puts in an extra clock if the result is less than 2 clocks.</t>
  </si>
  <si>
    <t>DDR2 Only. No Entry for DDR or MobileDDR. NOTE: Most datasheets have a 2 clock minimum note for this parameter and this spreadsheet automatically puts in an extra clock if the result is less than 2 clocks.</t>
  </si>
  <si>
    <t>1.9</t>
  </si>
  <si>
    <t>Disclaimer: This sheet is not intended to take the place of careful analysis of the device datasheet specifications to make sure that the settings are correct.</t>
  </si>
  <si>
    <t>&lt;- Important Note: In these examples, the tDQSCK is referenced off of a different clock edge depending on whether DDR2/DDR or mobileDDR is used. The calcuation of tDQSEN near the bottom of this sheet reflects this fact by subtracting 1 if mobileDDR is sel</t>
  </si>
  <si>
    <t>NOTE: In some datasheets this is given in tCK. Be careful when changing the clock frequency since the sheet does not take care of this. Most datasheets have a 2 clock minimum note for this parameter and this spreadsheet automatically puts in an extra cloc</t>
  </si>
  <si>
    <r>
      <t>NOTE:</t>
    </r>
    <r>
      <rPr>
        <sz val="10"/>
        <rFont val="Arial"/>
        <family val="0"/>
      </rPr>
      <t xml:space="preserve"> The RST_B, CKE, CLK_ON, and CMD_MODE bits are not used in this sheet, but need to be set appropriately during initialization.</t>
    </r>
  </si>
  <si>
    <t>MPC5121e DRAM Initialization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</si>
</sst>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114</v>
      </c>
    </row>
    <row r="2" ht="12.75">
      <c r="A2" t="s">
        <v>0</v>
      </c>
    </row>
    <row r="4" ht="12.75">
      <c r="A4" t="s">
        <v>1</v>
      </c>
    </row>
    <row r="5" spans="1:2" ht="12.75">
      <c r="A5" t="s">
        <v>2</v>
      </c>
      <c r="B5" s="1" t="s">
        <v>109</v>
      </c>
    </row>
    <row r="6" spans="1:2" ht="12.75">
      <c r="A6" t="s">
        <v>3</v>
      </c>
      <c r="B6" s="2">
        <v>39859</v>
      </c>
    </row>
    <row r="8" ht="12.75">
      <c r="A8" t="s">
        <v>4</v>
      </c>
    </row>
    <row r="9" ht="12.75">
      <c r="A9" t="s">
        <v>95</v>
      </c>
    </row>
    <row r="10" ht="12.75">
      <c r="A10" s="7" t="s">
        <v>100</v>
      </c>
    </row>
    <row r="12" ht="12.75">
      <c r="A12" s="6" t="s">
        <v>96</v>
      </c>
    </row>
    <row r="13" ht="12.75">
      <c r="A13" s="6" t="s">
        <v>97</v>
      </c>
    </row>
    <row r="14" ht="12.75">
      <c r="A14" s="6" t="s">
        <v>101</v>
      </c>
    </row>
    <row r="15" ht="12.75">
      <c r="A15" s="6" t="s">
        <v>102</v>
      </c>
    </row>
    <row r="16" ht="12.75">
      <c r="A16" s="6" t="s">
        <v>103</v>
      </c>
    </row>
    <row r="18" ht="12.75">
      <c r="A18" t="s">
        <v>98</v>
      </c>
    </row>
    <row r="20" ht="12.75">
      <c r="A20" t="s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2:B10"/>
  <sheetViews>
    <sheetView workbookViewId="0" topLeftCell="A1">
      <selection activeCell="B9" sqref="B9:B10"/>
    </sheetView>
  </sheetViews>
  <sheetFormatPr defaultColWidth="9.140625" defaultRowHeight="12.75"/>
  <cols>
    <col min="1" max="1" width="17.28125" style="0" customWidth="1"/>
  </cols>
  <sheetData>
    <row r="2" spans="1:2" ht="12.75">
      <c r="A2" t="s">
        <v>16</v>
      </c>
      <c r="B2" t="s">
        <v>7</v>
      </c>
    </row>
    <row r="3" ht="12.75">
      <c r="B3" t="s">
        <v>8</v>
      </c>
    </row>
    <row r="4" ht="12.75">
      <c r="B4" t="s">
        <v>9</v>
      </c>
    </row>
    <row r="6" spans="1:2" ht="12.75">
      <c r="A6" t="s">
        <v>19</v>
      </c>
      <c r="B6" t="s">
        <v>17</v>
      </c>
    </row>
    <row r="7" ht="12.75">
      <c r="B7" t="s">
        <v>18</v>
      </c>
    </row>
    <row r="9" spans="1:2" ht="12.75">
      <c r="A9" t="s">
        <v>76</v>
      </c>
      <c r="B9" t="s">
        <v>77</v>
      </c>
    </row>
    <row r="10" ht="12.75">
      <c r="B10" t="s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9"/>
  <sheetViews>
    <sheetView workbookViewId="0" topLeftCell="A1">
      <pane ySplit="6885" topLeftCell="BM44" activePane="topLeft" state="split"/>
      <selection pane="topLeft" activeCell="E13" sqref="E13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200</v>
      </c>
      <c r="C2" t="s">
        <v>5</v>
      </c>
    </row>
    <row r="3" spans="1:3" ht="12.75">
      <c r="A3" t="s">
        <v>59</v>
      </c>
      <c r="B3" s="4">
        <v>200</v>
      </c>
      <c r="C3" t="s">
        <v>5</v>
      </c>
    </row>
    <row r="4" spans="1:3" ht="12.75">
      <c r="A4" t="s">
        <v>60</v>
      </c>
      <c r="B4" s="3">
        <f>1/B2*1000</f>
        <v>5</v>
      </c>
      <c r="C4" t="s">
        <v>21</v>
      </c>
    </row>
    <row r="5" spans="1:3" ht="12.75">
      <c r="A5" t="s">
        <v>61</v>
      </c>
      <c r="B5" s="3">
        <f>1/B3*1000</f>
        <v>5</v>
      </c>
      <c r="C5" t="s">
        <v>21</v>
      </c>
    </row>
    <row r="8" spans="1:2" ht="12.75">
      <c r="A8" t="s">
        <v>6</v>
      </c>
      <c r="B8" s="4" t="s">
        <v>9</v>
      </c>
    </row>
    <row r="9" ht="12.75">
      <c r="A9" t="s">
        <v>10</v>
      </c>
    </row>
    <row r="10" spans="1:3" ht="12.75">
      <c r="A10" t="s">
        <v>14</v>
      </c>
      <c r="B10" s="4">
        <v>64</v>
      </c>
      <c r="C10" t="s">
        <v>75</v>
      </c>
    </row>
    <row r="11" spans="1:2" ht="12.75">
      <c r="A11" t="s">
        <v>12</v>
      </c>
      <c r="B11" s="4">
        <v>13</v>
      </c>
    </row>
    <row r="12" spans="1:2" ht="12.75">
      <c r="A12" t="s">
        <v>13</v>
      </c>
      <c r="B12" s="4">
        <v>11</v>
      </c>
    </row>
    <row r="13" spans="1:2" ht="12.75">
      <c r="A13" t="s">
        <v>11</v>
      </c>
      <c r="B13" s="4">
        <v>2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2.5</v>
      </c>
      <c r="C17" t="s">
        <v>31</v>
      </c>
    </row>
    <row r="18" spans="1:3" ht="12.75">
      <c r="A18" t="s">
        <v>24</v>
      </c>
      <c r="B18" s="4">
        <v>1</v>
      </c>
      <c r="C18" t="s">
        <v>31</v>
      </c>
    </row>
    <row r="19" spans="1:4" ht="12.75">
      <c r="A19" t="s">
        <v>22</v>
      </c>
      <c r="B19" s="4">
        <v>-0.6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70</v>
      </c>
      <c r="C22" t="s">
        <v>21</v>
      </c>
    </row>
    <row r="23" spans="1:4" ht="12.75">
      <c r="A23" t="s">
        <v>68</v>
      </c>
      <c r="B23" s="4">
        <v>10</v>
      </c>
      <c r="C23" t="s">
        <v>21</v>
      </c>
      <c r="D23" t="s">
        <v>107</v>
      </c>
    </row>
    <row r="24" spans="1:3" ht="12.75">
      <c r="A24" t="s">
        <v>69</v>
      </c>
      <c r="B24" s="4">
        <v>55</v>
      </c>
      <c r="C24" t="s">
        <v>21</v>
      </c>
    </row>
    <row r="25" spans="1:3" ht="12.75">
      <c r="A25" t="s">
        <v>70</v>
      </c>
      <c r="B25" s="4">
        <v>40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/>
      <c r="C27" t="s">
        <v>21</v>
      </c>
      <c r="D27" t="s">
        <v>105</v>
      </c>
    </row>
    <row r="28" spans="1:4" ht="12.75">
      <c r="A28" t="s">
        <v>90</v>
      </c>
      <c r="B28" s="4"/>
      <c r="C28" t="s">
        <v>31</v>
      </c>
      <c r="D28" t="s">
        <v>105</v>
      </c>
    </row>
    <row r="29" spans="1:4" ht="12.75">
      <c r="A29" t="s">
        <v>91</v>
      </c>
      <c r="B29" s="4"/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/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f>2*B5</f>
        <v>10</v>
      </c>
      <c r="C33" t="s">
        <v>21</v>
      </c>
      <c r="D33" t="s">
        <v>106</v>
      </c>
    </row>
    <row r="34" spans="1:4" ht="12.75">
      <c r="A34" t="s">
        <v>32</v>
      </c>
      <c r="B34" s="4">
        <v>2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0AA09900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06183D2E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38CA1168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32B10864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5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5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19</v>
      </c>
      <c r="D60">
        <v>6</v>
      </c>
    </row>
    <row r="61" spans="1:4" ht="12.75">
      <c r="A61" t="s">
        <v>39</v>
      </c>
      <c r="B61">
        <f>B18</f>
        <v>1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1560</v>
      </c>
      <c r="D67">
        <v>16</v>
      </c>
    </row>
    <row r="68" spans="1:4" ht="12.75">
      <c r="A68" t="s">
        <v>56</v>
      </c>
      <c r="B68">
        <f>ROUND(B41/B4,0)</f>
        <v>61</v>
      </c>
      <c r="D68">
        <v>8</v>
      </c>
    </row>
    <row r="69" spans="1:4" ht="12.75">
      <c r="A69" t="s">
        <v>57</v>
      </c>
      <c r="B69">
        <f>ROUND(B42/B4,0)</f>
        <v>46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14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6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5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11</v>
      </c>
      <c r="D76">
        <v>6</v>
      </c>
    </row>
    <row r="77" spans="1:4" ht="12.75">
      <c r="A77" t="s">
        <v>48</v>
      </c>
      <c r="B77">
        <f>CEILING(B25/B5,1)</f>
        <v>8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3</v>
      </c>
      <c r="D80">
        <v>4</v>
      </c>
    </row>
    <row r="81" spans="1:4" ht="12.75">
      <c r="A81" t="s">
        <v>50</v>
      </c>
      <c r="B81">
        <f>IF(B8="DDR2",CEILING(B27/B5,1),5)</f>
        <v>5</v>
      </c>
      <c r="D81">
        <v>5</v>
      </c>
    </row>
    <row r="82" spans="1:4" ht="12.75">
      <c r="A82" t="s">
        <v>66</v>
      </c>
      <c r="B82">
        <f>CEILING(B17-B18+(IF(B14="32bit",2,0))+(IF(B14="16bit",4,0))+B34,1)</f>
        <v>6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3</v>
      </c>
      <c r="D85">
        <v>5</v>
      </c>
    </row>
    <row r="86" spans="1:4" ht="12.75">
      <c r="A86" t="s">
        <v>54</v>
      </c>
      <c r="B86">
        <f>IF(B8="DDR2",CEILING(B31/B5,1),B85+1)</f>
        <v>4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13</v>
      </c>
    </row>
    <row r="93" ht="12.75">
      <c r="A93" t="s">
        <v>82</v>
      </c>
    </row>
    <row r="94" ht="12.75">
      <c r="A94">
        <f>A92+B13</f>
        <v>15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2.25</v>
      </c>
    </row>
    <row r="123" ht="12.75">
      <c r="B123">
        <f>CHOOSE(B122/0.25-1,A124,A125,A126,A127,A128,A129,A130,A131,A132,A133,A134,A135,A136,A137,A138,A139)</f>
        <v>19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sheetProtection sheet="1" objects="1" scenarios="1"/>
  <dataValidations count="3">
    <dataValidation type="list" allowBlank="1" showInputMessage="1" showErrorMessage="1" sqref="B39:B40">
      <formula1>EnableDisable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8">
      <formula1>DRAMTypes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9"/>
  <sheetViews>
    <sheetView workbookViewId="0" topLeftCell="A1">
      <pane ySplit="6885" topLeftCell="BM44" activePane="bottomLeft" state="split"/>
      <selection pane="topLeft" activeCell="B17" sqref="B17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200</v>
      </c>
      <c r="C2" t="s">
        <v>5</v>
      </c>
    </row>
    <row r="3" spans="1:3" ht="12.75">
      <c r="A3" t="s">
        <v>59</v>
      </c>
      <c r="B3" s="4">
        <v>200</v>
      </c>
      <c r="C3" t="s">
        <v>5</v>
      </c>
    </row>
    <row r="4" spans="1:3" ht="12.75">
      <c r="A4" t="s">
        <v>60</v>
      </c>
      <c r="B4" s="3">
        <f>1/B2*1000</f>
        <v>5</v>
      </c>
      <c r="C4" t="s">
        <v>21</v>
      </c>
    </row>
    <row r="5" spans="1:3" ht="12.75">
      <c r="A5" t="s">
        <v>61</v>
      </c>
      <c r="B5" s="3">
        <f>1/B3*1000</f>
        <v>5</v>
      </c>
      <c r="C5" t="s">
        <v>21</v>
      </c>
    </row>
    <row r="8" spans="1:2" ht="12.75">
      <c r="A8" t="s">
        <v>6</v>
      </c>
      <c r="B8" s="4" t="s">
        <v>7</v>
      </c>
    </row>
    <row r="9" ht="12.75">
      <c r="A9" t="s">
        <v>10</v>
      </c>
    </row>
    <row r="10" spans="1:3" ht="12.75">
      <c r="A10" t="s">
        <v>14</v>
      </c>
      <c r="B10" s="4">
        <v>1024</v>
      </c>
      <c r="C10" t="s">
        <v>75</v>
      </c>
    </row>
    <row r="11" spans="1:2" ht="12.75">
      <c r="A11" t="s">
        <v>12</v>
      </c>
      <c r="B11" s="4">
        <v>14</v>
      </c>
    </row>
    <row r="12" spans="1:2" ht="12.75">
      <c r="A12" t="s">
        <v>13</v>
      </c>
      <c r="B12" s="4">
        <v>10</v>
      </c>
    </row>
    <row r="13" spans="1:2" ht="12.75">
      <c r="A13" t="s">
        <v>11</v>
      </c>
      <c r="B13" s="4">
        <v>3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3</v>
      </c>
      <c r="C17" t="s">
        <v>31</v>
      </c>
    </row>
    <row r="18" spans="1:3" ht="12.75">
      <c r="A18" t="s">
        <v>24</v>
      </c>
      <c r="B18" s="4">
        <v>2</v>
      </c>
      <c r="C18" t="s">
        <v>31</v>
      </c>
    </row>
    <row r="19" spans="1:4" ht="12.75">
      <c r="A19" t="s">
        <v>22</v>
      </c>
      <c r="B19" s="4">
        <v>-0.4</v>
      </c>
      <c r="C19" t="s">
        <v>21</v>
      </c>
      <c r="D19" t="s">
        <v>111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127.5</v>
      </c>
      <c r="C22" t="s">
        <v>21</v>
      </c>
    </row>
    <row r="23" spans="1:4" ht="12.75">
      <c r="A23" t="s">
        <v>68</v>
      </c>
      <c r="B23" s="4">
        <v>10</v>
      </c>
      <c r="C23" t="s">
        <v>21</v>
      </c>
      <c r="D23" t="s">
        <v>107</v>
      </c>
    </row>
    <row r="24" spans="1:3" ht="12.75">
      <c r="A24" t="s">
        <v>69</v>
      </c>
      <c r="B24" s="4">
        <v>60</v>
      </c>
      <c r="C24" t="s">
        <v>21</v>
      </c>
    </row>
    <row r="25" spans="1:3" ht="12.75">
      <c r="A25" t="s">
        <v>70</v>
      </c>
      <c r="B25" s="4">
        <v>45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>
        <v>37.5</v>
      </c>
      <c r="C27" t="s">
        <v>21</v>
      </c>
      <c r="D27" t="s">
        <v>105</v>
      </c>
    </row>
    <row r="28" spans="1:4" ht="12.75">
      <c r="A28" t="s">
        <v>90</v>
      </c>
      <c r="B28" s="4">
        <v>2</v>
      </c>
      <c r="C28" t="s">
        <v>31</v>
      </c>
      <c r="D28" t="s">
        <v>105</v>
      </c>
    </row>
    <row r="29" spans="1:4" ht="12.75">
      <c r="A29" t="s">
        <v>91</v>
      </c>
      <c r="B29" s="4">
        <v>7.5</v>
      </c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>
        <v>20</v>
      </c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f>2*B5</f>
        <v>10</v>
      </c>
      <c r="C33" t="s">
        <v>21</v>
      </c>
      <c r="D33" t="s">
        <v>112</v>
      </c>
    </row>
    <row r="34" spans="1:4" ht="12.75">
      <c r="A34" t="s">
        <v>32</v>
      </c>
      <c r="B34" s="4">
        <v>3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0A804A00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06183D2E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68EC1189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34310864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5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4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9</v>
      </c>
      <c r="D60">
        <v>6</v>
      </c>
    </row>
    <row r="61" spans="1:4" ht="12.75">
      <c r="A61" t="s">
        <v>39</v>
      </c>
      <c r="B61">
        <f>B18</f>
        <v>2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1560</v>
      </c>
      <c r="D67">
        <v>16</v>
      </c>
    </row>
    <row r="68" spans="1:4" ht="12.75">
      <c r="A68" t="s">
        <v>56</v>
      </c>
      <c r="B68">
        <f>ROUND(B41/B4,0)</f>
        <v>61</v>
      </c>
      <c r="D68">
        <v>8</v>
      </c>
    </row>
    <row r="69" spans="1:4" ht="12.75">
      <c r="A69" t="s">
        <v>57</v>
      </c>
      <c r="B69">
        <f>ROUND(B42/B4,0)</f>
        <v>46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26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7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6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12</v>
      </c>
      <c r="D76">
        <v>6</v>
      </c>
    </row>
    <row r="77" spans="1:4" ht="12.75">
      <c r="A77" t="s">
        <v>48</v>
      </c>
      <c r="B77">
        <f>CEILING(B25/B5,1)</f>
        <v>9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3</v>
      </c>
      <c r="D80">
        <v>4</v>
      </c>
    </row>
    <row r="81" spans="1:4" ht="12.75">
      <c r="A81" t="s">
        <v>50</v>
      </c>
      <c r="B81">
        <f>IF(B8="DDR2",CEILING(B27/B5,1),5)</f>
        <v>8</v>
      </c>
      <c r="D81">
        <v>5</v>
      </c>
    </row>
    <row r="82" spans="1:4" ht="12.75">
      <c r="A82" t="s">
        <v>66</v>
      </c>
      <c r="B82">
        <f>CEILING(B17-B18+(IF(B14="32bit",2,0))+(IF(B14="16bit",4,0))+B34,1)</f>
        <v>6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3</v>
      </c>
      <c r="D85">
        <v>5</v>
      </c>
    </row>
    <row r="86" spans="1:4" ht="12.75">
      <c r="A86" t="s">
        <v>54</v>
      </c>
      <c r="B86">
        <f>IF(B8="DDR2",CEILING(B31/B5,1),B85+1)</f>
        <v>4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12</v>
      </c>
    </row>
    <row r="93" ht="12.75">
      <c r="A93" t="s">
        <v>82</v>
      </c>
    </row>
    <row r="94" ht="12.75">
      <c r="A94">
        <f>A92+B13</f>
        <v>15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2.75</v>
      </c>
    </row>
    <row r="123" ht="12.75">
      <c r="B123">
        <f>CHOOSE(B122/0.25-1,A124,A125,A126,A127,A128,A129,A130,A131,A132,A133,A134,A135,A136,A137,A138,A139)</f>
        <v>9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sheetProtection/>
  <dataValidations count="3">
    <dataValidation type="list" allowBlank="1" showInputMessage="1" showErrorMessage="1" sqref="B39:B40">
      <formula1>EnableDisable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8">
      <formula1>DRAMTypes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2:D139"/>
  <sheetViews>
    <sheetView workbookViewId="0" topLeftCell="A1">
      <pane ySplit="7140" topLeftCell="BM44" activePane="bottomLeft" state="split"/>
      <selection pane="topLeft" activeCell="D34" sqref="D34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200</v>
      </c>
      <c r="C2" t="s">
        <v>5</v>
      </c>
    </row>
    <row r="3" spans="1:3" ht="12.75">
      <c r="A3" t="s">
        <v>59</v>
      </c>
      <c r="B3" s="4">
        <v>200</v>
      </c>
      <c r="C3" t="s">
        <v>5</v>
      </c>
    </row>
    <row r="4" spans="1:3" ht="12.75">
      <c r="A4" t="s">
        <v>60</v>
      </c>
      <c r="B4" s="3">
        <f>1/B2*1000</f>
        <v>5</v>
      </c>
      <c r="C4" t="s">
        <v>21</v>
      </c>
    </row>
    <row r="5" spans="1:3" ht="12.75">
      <c r="A5" t="s">
        <v>61</v>
      </c>
      <c r="B5" s="3">
        <f>1/B3*1000</f>
        <v>5</v>
      </c>
      <c r="C5" t="s">
        <v>21</v>
      </c>
    </row>
    <row r="8" spans="1:2" ht="12.75">
      <c r="A8" t="s">
        <v>6</v>
      </c>
      <c r="B8" s="4" t="s">
        <v>7</v>
      </c>
    </row>
    <row r="9" ht="12.75">
      <c r="A9" t="s">
        <v>10</v>
      </c>
    </row>
    <row r="10" spans="1:3" ht="12.75">
      <c r="A10" t="s">
        <v>14</v>
      </c>
      <c r="B10" s="4">
        <v>1024</v>
      </c>
      <c r="C10" t="s">
        <v>75</v>
      </c>
    </row>
    <row r="11" spans="1:2" ht="12.75">
      <c r="A11" t="s">
        <v>12</v>
      </c>
      <c r="B11" s="4">
        <v>14</v>
      </c>
    </row>
    <row r="12" spans="1:2" ht="12.75">
      <c r="A12" t="s">
        <v>13</v>
      </c>
      <c r="B12" s="4">
        <v>10</v>
      </c>
    </row>
    <row r="13" spans="1:2" ht="12.75">
      <c r="A13" t="s">
        <v>11</v>
      </c>
      <c r="B13" s="4">
        <v>3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3</v>
      </c>
      <c r="C17" t="s">
        <v>31</v>
      </c>
    </row>
    <row r="18" spans="1:3" ht="12.75">
      <c r="A18" t="s">
        <v>24</v>
      </c>
      <c r="B18" s="4">
        <v>2</v>
      </c>
      <c r="C18" t="s">
        <v>31</v>
      </c>
    </row>
    <row r="19" spans="1:4" ht="12.75">
      <c r="A19" t="s">
        <v>22</v>
      </c>
      <c r="B19" s="4">
        <v>-0.45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127.5</v>
      </c>
      <c r="C22" t="s">
        <v>21</v>
      </c>
    </row>
    <row r="23" spans="1:4" ht="12.75">
      <c r="A23" t="s">
        <v>68</v>
      </c>
      <c r="B23" s="4">
        <v>7.5</v>
      </c>
      <c r="C23" t="s">
        <v>21</v>
      </c>
      <c r="D23" t="s">
        <v>107</v>
      </c>
    </row>
    <row r="24" spans="1:3" ht="12.75">
      <c r="A24" t="s">
        <v>69</v>
      </c>
      <c r="B24" s="4">
        <v>55</v>
      </c>
      <c r="C24" t="s">
        <v>21</v>
      </c>
    </row>
    <row r="25" spans="1:3" ht="12.75">
      <c r="A25" t="s">
        <v>70</v>
      </c>
      <c r="B25" s="4">
        <v>40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>
        <v>37.5</v>
      </c>
      <c r="C27" t="s">
        <v>21</v>
      </c>
      <c r="D27" t="s">
        <v>105</v>
      </c>
    </row>
    <row r="28" spans="1:4" ht="12.75">
      <c r="A28" t="s">
        <v>90</v>
      </c>
      <c r="B28" s="4">
        <v>2</v>
      </c>
      <c r="C28" t="s">
        <v>31</v>
      </c>
      <c r="D28" t="s">
        <v>105</v>
      </c>
    </row>
    <row r="29" spans="1:4" ht="12.75">
      <c r="A29" t="s">
        <v>91</v>
      </c>
      <c r="B29" s="4">
        <v>7.5</v>
      </c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>
        <v>20</v>
      </c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v>7.5</v>
      </c>
      <c r="C33" t="s">
        <v>21</v>
      </c>
      <c r="D33" t="s">
        <v>106</v>
      </c>
    </row>
    <row r="34" spans="1:4" ht="12.75">
      <c r="A34" t="s">
        <v>32</v>
      </c>
      <c r="B34" s="4">
        <v>3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0A804A00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06183D2E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68EC1168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34310864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5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4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9</v>
      </c>
      <c r="D60">
        <v>6</v>
      </c>
    </row>
    <row r="61" spans="1:4" ht="12.75">
      <c r="A61" t="s">
        <v>39</v>
      </c>
      <c r="B61">
        <f>B18</f>
        <v>2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1560</v>
      </c>
      <c r="D67">
        <v>16</v>
      </c>
    </row>
    <row r="68" spans="1:4" ht="12.75">
      <c r="A68" t="s">
        <v>56</v>
      </c>
      <c r="B68">
        <f>ROUND(B41/B4,0)</f>
        <v>61</v>
      </c>
      <c r="D68">
        <v>8</v>
      </c>
    </row>
    <row r="69" spans="1:4" ht="12.75">
      <c r="A69" t="s">
        <v>57</v>
      </c>
      <c r="B69">
        <f>ROUND(B42/B4,0)</f>
        <v>46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26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7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6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11</v>
      </c>
      <c r="D76">
        <v>6</v>
      </c>
    </row>
    <row r="77" spans="1:4" ht="12.75">
      <c r="A77" t="s">
        <v>48</v>
      </c>
      <c r="B77">
        <f>CEILING(B25/B5,1)</f>
        <v>8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3</v>
      </c>
      <c r="D80">
        <v>4</v>
      </c>
    </row>
    <row r="81" spans="1:4" ht="12.75">
      <c r="A81" t="s">
        <v>50</v>
      </c>
      <c r="B81">
        <f>IF(B8="DDR2",CEILING(B27/B5,1),5)</f>
        <v>8</v>
      </c>
      <c r="D81">
        <v>5</v>
      </c>
    </row>
    <row r="82" spans="1:4" ht="12.75">
      <c r="A82" t="s">
        <v>66</v>
      </c>
      <c r="B82">
        <f>CEILING(B17-B18+(IF(B14="32bit",2,0))+(IF(B14="16bit",4,0))+B34,1)</f>
        <v>6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3</v>
      </c>
      <c r="D85">
        <v>5</v>
      </c>
    </row>
    <row r="86" spans="1:4" ht="12.75">
      <c r="A86" t="s">
        <v>54</v>
      </c>
      <c r="B86">
        <f>IF(B8="DDR2",CEILING(B31/B5,1),B85+1)</f>
        <v>4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12</v>
      </c>
    </row>
    <row r="93" ht="12.75">
      <c r="A93" t="s">
        <v>82</v>
      </c>
    </row>
    <row r="94" ht="12.75">
      <c r="A94">
        <f>A92+B13</f>
        <v>15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2.75</v>
      </c>
    </row>
    <row r="123" ht="12.75">
      <c r="B123">
        <f>CHOOSE(B122/0.25-1,A124,A125,A126,A127,A128,A129,A130,A131,A132,A133,A134,A135,A136,A137,A138,A139)</f>
        <v>9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dataValidations count="3">
    <dataValidation type="list" allowBlank="1" showInputMessage="1" showErrorMessage="1" sqref="B8">
      <formula1>DRAMTypes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39:B40">
      <formula1>EnableDisable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D139"/>
  <sheetViews>
    <sheetView workbookViewId="0" topLeftCell="A14">
      <pane ySplit="7140" topLeftCell="BM44" activePane="bottomLeft" state="split"/>
      <selection pane="topLeft" activeCell="D34" sqref="D17:D34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132</v>
      </c>
      <c r="C2" t="s">
        <v>5</v>
      </c>
    </row>
    <row r="3" spans="1:3" ht="12.75">
      <c r="A3" t="s">
        <v>59</v>
      </c>
      <c r="B3" s="4">
        <v>132</v>
      </c>
      <c r="C3" t="s">
        <v>5</v>
      </c>
    </row>
    <row r="4" spans="1:3" ht="12.75">
      <c r="A4" t="s">
        <v>60</v>
      </c>
      <c r="B4" s="3">
        <f>1/B2*1000</f>
        <v>7.575757575757576</v>
      </c>
      <c r="C4" t="s">
        <v>21</v>
      </c>
    </row>
    <row r="5" spans="1:3" ht="12.75">
      <c r="A5" t="s">
        <v>61</v>
      </c>
      <c r="B5" s="3">
        <f>1/B3*1000</f>
        <v>7.575757575757576</v>
      </c>
      <c r="C5" t="s">
        <v>21</v>
      </c>
    </row>
    <row r="8" spans="1:2" ht="12.75">
      <c r="A8" t="s">
        <v>6</v>
      </c>
      <c r="B8" s="4" t="s">
        <v>9</v>
      </c>
    </row>
    <row r="9" ht="12.75">
      <c r="A9" t="s">
        <v>10</v>
      </c>
    </row>
    <row r="10" spans="1:3" ht="12.75">
      <c r="A10" t="s">
        <v>14</v>
      </c>
      <c r="B10" s="4">
        <v>64</v>
      </c>
      <c r="C10" t="s">
        <v>75</v>
      </c>
    </row>
    <row r="11" spans="1:2" ht="12.75">
      <c r="A11" t="s">
        <v>12</v>
      </c>
      <c r="B11" s="4">
        <v>13</v>
      </c>
    </row>
    <row r="12" spans="1:2" ht="12.75">
      <c r="A12" t="s">
        <v>13</v>
      </c>
      <c r="B12" s="4">
        <v>11</v>
      </c>
    </row>
    <row r="13" spans="1:2" ht="12.75">
      <c r="A13" t="s">
        <v>11</v>
      </c>
      <c r="B13" s="4">
        <v>2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2</v>
      </c>
      <c r="C17" t="s">
        <v>31</v>
      </c>
    </row>
    <row r="18" spans="1:3" ht="12.75">
      <c r="A18" t="s">
        <v>24</v>
      </c>
      <c r="B18" s="4">
        <v>1</v>
      </c>
      <c r="C18" t="s">
        <v>31</v>
      </c>
    </row>
    <row r="19" spans="1:4" ht="12.75">
      <c r="A19" t="s">
        <v>22</v>
      </c>
      <c r="B19" s="4">
        <v>-0.6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70</v>
      </c>
      <c r="C22" t="s">
        <v>21</v>
      </c>
    </row>
    <row r="23" spans="1:4" ht="12.75">
      <c r="A23" t="s">
        <v>68</v>
      </c>
      <c r="B23" s="4">
        <v>10</v>
      </c>
      <c r="C23" t="s">
        <v>21</v>
      </c>
      <c r="D23" t="s">
        <v>107</v>
      </c>
    </row>
    <row r="24" spans="1:3" ht="12.75">
      <c r="A24" t="s">
        <v>69</v>
      </c>
      <c r="B24" s="4">
        <v>55</v>
      </c>
      <c r="C24" t="s">
        <v>21</v>
      </c>
    </row>
    <row r="25" spans="1:3" ht="12.75">
      <c r="A25" t="s">
        <v>70</v>
      </c>
      <c r="B25" s="4">
        <v>40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/>
      <c r="C27" t="s">
        <v>21</v>
      </c>
      <c r="D27" t="s">
        <v>105</v>
      </c>
    </row>
    <row r="28" spans="1:4" ht="12.75">
      <c r="A28" t="s">
        <v>90</v>
      </c>
      <c r="B28" s="4"/>
      <c r="C28" t="s">
        <v>31</v>
      </c>
      <c r="D28" t="s">
        <v>105</v>
      </c>
    </row>
    <row r="29" spans="1:4" ht="12.75">
      <c r="A29" t="s">
        <v>91</v>
      </c>
      <c r="B29" s="4"/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/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v>15.151515151515152</v>
      </c>
      <c r="C33" t="s">
        <v>21</v>
      </c>
      <c r="D33" t="s">
        <v>106</v>
      </c>
    </row>
    <row r="34" spans="1:4" ht="12.75">
      <c r="A34" t="s">
        <v>32</v>
      </c>
      <c r="B34" s="4">
        <v>2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0AA08100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0405281E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28AA1106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22A90843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5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5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16</v>
      </c>
      <c r="D60">
        <v>6</v>
      </c>
    </row>
    <row r="61" spans="1:4" ht="12.75">
      <c r="A61" t="s">
        <v>39</v>
      </c>
      <c r="B61">
        <f>B18</f>
        <v>1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1029</v>
      </c>
      <c r="D67">
        <v>16</v>
      </c>
    </row>
    <row r="68" spans="1:4" ht="12.75">
      <c r="A68" t="s">
        <v>56</v>
      </c>
      <c r="B68">
        <f>ROUND(B41/B4,0)</f>
        <v>40</v>
      </c>
      <c r="D68">
        <v>8</v>
      </c>
    </row>
    <row r="69" spans="1:4" ht="12.75">
      <c r="A69" t="s">
        <v>57</v>
      </c>
      <c r="B69">
        <f>ROUND(B42/B4,0)</f>
        <v>30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10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5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5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8</v>
      </c>
      <c r="D76">
        <v>6</v>
      </c>
    </row>
    <row r="77" spans="1:4" ht="12.75">
      <c r="A77" t="s">
        <v>48</v>
      </c>
      <c r="B77">
        <f>CEILING(B25/B5,1)</f>
        <v>6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2</v>
      </c>
      <c r="D80">
        <v>4</v>
      </c>
    </row>
    <row r="81" spans="1:4" ht="12.75">
      <c r="A81" t="s">
        <v>50</v>
      </c>
      <c r="B81">
        <f>IF(B8="DDR2",CEILING(B27/B5,1),5)</f>
        <v>5</v>
      </c>
      <c r="D81">
        <v>5</v>
      </c>
    </row>
    <row r="82" spans="1:4" ht="12.75">
      <c r="A82" t="s">
        <v>66</v>
      </c>
      <c r="B82">
        <f>CEILING(B17-B18+(IF(B14="32bit",2,0))+(IF(B14="16bit",4,0))+B34,1)</f>
        <v>5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2</v>
      </c>
      <c r="D85">
        <v>5</v>
      </c>
    </row>
    <row r="86" spans="1:4" ht="12.75">
      <c r="A86" t="s">
        <v>54</v>
      </c>
      <c r="B86">
        <f>IF(B8="DDR2",CEILING(B31/B5,1),B85+1)</f>
        <v>3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13</v>
      </c>
    </row>
    <row r="93" ht="12.75">
      <c r="A93" t="s">
        <v>82</v>
      </c>
    </row>
    <row r="94" ht="12.75">
      <c r="A94">
        <f>A92+B13</f>
        <v>15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1.5</v>
      </c>
    </row>
    <row r="123" ht="12.75">
      <c r="B123">
        <f>CHOOSE(B122/0.25-1,A124,A125,A126,A127,A128,A129,A130,A131,A132,A133,A134,A135,A136,A137,A138,A139)</f>
        <v>16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dataValidations count="3">
    <dataValidation type="list" allowBlank="1" showInputMessage="1" showErrorMessage="1" sqref="B8">
      <formula1>DRAMTypes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39:B40">
      <formula1>EnableDisable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D139"/>
  <sheetViews>
    <sheetView workbookViewId="0" topLeftCell="A1">
      <pane ySplit="7140" topLeftCell="BM44" activePane="bottomLeft" state="split"/>
      <selection pane="topLeft" activeCell="D34" sqref="D17:D34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132</v>
      </c>
      <c r="C2" t="s">
        <v>5</v>
      </c>
    </row>
    <row r="3" spans="1:3" ht="12.75">
      <c r="A3" t="s">
        <v>59</v>
      </c>
      <c r="B3" s="4">
        <v>132</v>
      </c>
      <c r="C3" t="s">
        <v>5</v>
      </c>
    </row>
    <row r="4" spans="1:3" ht="12.75">
      <c r="A4" t="s">
        <v>60</v>
      </c>
      <c r="B4" s="3">
        <f>1/B2*1000</f>
        <v>7.575757575757576</v>
      </c>
      <c r="C4" t="s">
        <v>21</v>
      </c>
    </row>
    <row r="5" spans="1:3" ht="12.75">
      <c r="A5" t="s">
        <v>61</v>
      </c>
      <c r="B5" s="3">
        <f>1/B3*1000</f>
        <v>7.575757575757576</v>
      </c>
      <c r="C5" t="s">
        <v>21</v>
      </c>
    </row>
    <row r="8" spans="1:2" ht="12.75">
      <c r="A8" t="s">
        <v>6</v>
      </c>
      <c r="B8" s="4" t="s">
        <v>7</v>
      </c>
    </row>
    <row r="9" ht="12.75">
      <c r="A9" t="s">
        <v>10</v>
      </c>
    </row>
    <row r="10" spans="1:3" ht="12.75">
      <c r="A10" t="s">
        <v>14</v>
      </c>
      <c r="B10" s="4">
        <v>1024</v>
      </c>
      <c r="C10" t="s">
        <v>75</v>
      </c>
    </row>
    <row r="11" spans="1:2" ht="12.75">
      <c r="A11" t="s">
        <v>12</v>
      </c>
      <c r="B11" s="4">
        <v>13</v>
      </c>
    </row>
    <row r="12" spans="1:2" ht="12.75">
      <c r="A12" t="s">
        <v>13</v>
      </c>
      <c r="B12" s="4">
        <v>10</v>
      </c>
    </row>
    <row r="13" spans="1:2" ht="12.75">
      <c r="A13" t="s">
        <v>11</v>
      </c>
      <c r="B13" s="4">
        <v>3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3</v>
      </c>
      <c r="C17" t="s">
        <v>31</v>
      </c>
    </row>
    <row r="18" spans="1:3" ht="12.75">
      <c r="A18" t="s">
        <v>24</v>
      </c>
      <c r="B18" s="4">
        <v>2</v>
      </c>
      <c r="C18" t="s">
        <v>31</v>
      </c>
    </row>
    <row r="19" spans="1:4" ht="12.75">
      <c r="A19" t="s">
        <v>22</v>
      </c>
      <c r="B19" s="4">
        <v>-0.4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127.5</v>
      </c>
      <c r="C22" t="s">
        <v>21</v>
      </c>
    </row>
    <row r="23" spans="1:4" ht="12.75">
      <c r="A23" t="s">
        <v>68</v>
      </c>
      <c r="B23" s="4">
        <v>10</v>
      </c>
      <c r="C23" t="s">
        <v>21</v>
      </c>
      <c r="D23" t="s">
        <v>107</v>
      </c>
    </row>
    <row r="24" spans="1:3" ht="12.75">
      <c r="A24" t="s">
        <v>69</v>
      </c>
      <c r="B24" s="4">
        <v>55</v>
      </c>
      <c r="C24" t="s">
        <v>21</v>
      </c>
    </row>
    <row r="25" spans="1:3" ht="12.75">
      <c r="A25" t="s">
        <v>70</v>
      </c>
      <c r="B25" s="4">
        <v>40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>
        <v>50</v>
      </c>
      <c r="C27" t="s">
        <v>21</v>
      </c>
      <c r="D27" t="s">
        <v>105</v>
      </c>
    </row>
    <row r="28" spans="1:4" ht="12.75">
      <c r="A28" t="s">
        <v>90</v>
      </c>
      <c r="B28" s="4">
        <v>2</v>
      </c>
      <c r="C28" t="s">
        <v>31</v>
      </c>
      <c r="D28" t="s">
        <v>105</v>
      </c>
    </row>
    <row r="29" spans="1:4" ht="12.75">
      <c r="A29" t="s">
        <v>91</v>
      </c>
      <c r="B29" s="4">
        <v>7.5</v>
      </c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>
        <v>18</v>
      </c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v>7.5</v>
      </c>
      <c r="C33" t="s">
        <v>21</v>
      </c>
      <c r="D33" t="s">
        <v>106</v>
      </c>
    </row>
    <row r="34" spans="1:4" ht="12.75">
      <c r="A34" t="s">
        <v>32</v>
      </c>
      <c r="B34" s="4">
        <v>3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0A804A00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0405281E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44CC1106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23B10843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5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4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9</v>
      </c>
      <c r="D60">
        <v>6</v>
      </c>
    </row>
    <row r="61" spans="1:4" ht="12.75">
      <c r="A61" t="s">
        <v>39</v>
      </c>
      <c r="B61">
        <f>B18</f>
        <v>2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1029</v>
      </c>
      <c r="D67">
        <v>16</v>
      </c>
    </row>
    <row r="68" spans="1:4" ht="12.75">
      <c r="A68" t="s">
        <v>56</v>
      </c>
      <c r="B68">
        <f>ROUND(B41/B4,0)</f>
        <v>40</v>
      </c>
      <c r="D68">
        <v>8</v>
      </c>
    </row>
    <row r="69" spans="1:4" ht="12.75">
      <c r="A69" t="s">
        <v>57</v>
      </c>
      <c r="B69">
        <f>ROUND(B42/B4,0)</f>
        <v>30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17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6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6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8</v>
      </c>
      <c r="D76">
        <v>6</v>
      </c>
    </row>
    <row r="77" spans="1:4" ht="12.75">
      <c r="A77" t="s">
        <v>48</v>
      </c>
      <c r="B77">
        <f>CEILING(B25/B5,1)</f>
        <v>6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2</v>
      </c>
      <c r="D80">
        <v>4</v>
      </c>
    </row>
    <row r="81" spans="1:4" ht="12.75">
      <c r="A81" t="s">
        <v>50</v>
      </c>
      <c r="B81">
        <f>IF(B8="DDR2",CEILING(B27/B5,1),5)</f>
        <v>7</v>
      </c>
      <c r="D81">
        <v>5</v>
      </c>
    </row>
    <row r="82" spans="1:4" ht="12.75">
      <c r="A82" t="s">
        <v>66</v>
      </c>
      <c r="B82">
        <f>CEILING(B17-B18+(IF(B14="32bit",2,0))+(IF(B14="16bit",4,0))+B34,1)</f>
        <v>6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2</v>
      </c>
      <c r="D85">
        <v>5</v>
      </c>
    </row>
    <row r="86" spans="1:4" ht="12.75">
      <c r="A86" t="s">
        <v>54</v>
      </c>
      <c r="B86">
        <f>IF(B8="DDR2",CEILING(B31/B5,1),B85+1)</f>
        <v>3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12</v>
      </c>
    </row>
    <row r="93" ht="12.75">
      <c r="A93" t="s">
        <v>82</v>
      </c>
    </row>
    <row r="94" ht="12.75">
      <c r="A94">
        <f>A92+B13</f>
        <v>15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2.75</v>
      </c>
    </row>
    <row r="123" ht="12.75">
      <c r="B123">
        <f>CHOOSE(B122/0.25-1,A124,A125,A126,A127,A128,A129,A130,A131,A132,A133,A134,A135,A136,A137,A138,A139)</f>
        <v>9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dataValidations count="3">
    <dataValidation type="list" allowBlank="1" showInputMessage="1" showErrorMessage="1" sqref="B8">
      <formula1>DRAMTypes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39:B40">
      <formula1>EnableDisable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2:D139"/>
  <sheetViews>
    <sheetView workbookViewId="0" topLeftCell="A16">
      <pane ySplit="7005" topLeftCell="BM44" activePane="bottomLeft" state="split"/>
      <selection pane="topLeft" activeCell="D34" sqref="D17:D34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200</v>
      </c>
      <c r="C2" t="s">
        <v>5</v>
      </c>
    </row>
    <row r="3" spans="1:3" ht="12.75">
      <c r="A3" t="s">
        <v>59</v>
      </c>
      <c r="B3" s="4">
        <v>200</v>
      </c>
      <c r="C3" t="s">
        <v>5</v>
      </c>
    </row>
    <row r="4" spans="1:3" ht="12.75">
      <c r="A4" t="s">
        <v>60</v>
      </c>
      <c r="B4" s="3">
        <f>1/B2*1000</f>
        <v>5</v>
      </c>
      <c r="C4" t="s">
        <v>21</v>
      </c>
    </row>
    <row r="5" spans="1:3" ht="12.75">
      <c r="A5" t="s">
        <v>61</v>
      </c>
      <c r="B5" s="3">
        <f>1/B3*1000</f>
        <v>5</v>
      </c>
      <c r="C5" t="s">
        <v>21</v>
      </c>
    </row>
    <row r="8" spans="1:2" ht="12.75">
      <c r="A8" t="s">
        <v>6</v>
      </c>
      <c r="B8" s="4" t="s">
        <v>8</v>
      </c>
    </row>
    <row r="9" ht="12.75">
      <c r="A9" t="s">
        <v>10</v>
      </c>
    </row>
    <row r="10" spans="1:3" ht="12.75">
      <c r="A10" t="s">
        <v>14</v>
      </c>
      <c r="B10" s="4">
        <v>512</v>
      </c>
      <c r="C10" t="s">
        <v>75</v>
      </c>
    </row>
    <row r="11" spans="1:2" ht="12.75">
      <c r="A11" t="s">
        <v>12</v>
      </c>
      <c r="B11" s="4">
        <v>13</v>
      </c>
    </row>
    <row r="12" spans="1:2" ht="12.75">
      <c r="A12" t="s">
        <v>13</v>
      </c>
      <c r="B12" s="4">
        <v>9</v>
      </c>
    </row>
    <row r="13" spans="1:2" ht="12.75">
      <c r="A13" t="s">
        <v>11</v>
      </c>
      <c r="B13" s="4">
        <v>2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3</v>
      </c>
      <c r="C17" t="s">
        <v>31</v>
      </c>
    </row>
    <row r="18" spans="1:3" ht="12.75">
      <c r="A18" t="s">
        <v>24</v>
      </c>
      <c r="B18" s="4">
        <v>1</v>
      </c>
      <c r="C18" t="s">
        <v>31</v>
      </c>
    </row>
    <row r="19" spans="1:4" ht="12.75">
      <c r="A19" t="s">
        <v>22</v>
      </c>
      <c r="B19" s="4">
        <v>2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97.5</v>
      </c>
      <c r="C22" t="s">
        <v>21</v>
      </c>
    </row>
    <row r="23" spans="1:4" ht="12.75">
      <c r="A23" t="s">
        <v>68</v>
      </c>
      <c r="B23" s="4">
        <v>10</v>
      </c>
      <c r="C23" t="s">
        <v>21</v>
      </c>
      <c r="D23" t="s">
        <v>107</v>
      </c>
    </row>
    <row r="24" spans="1:3" ht="12.75">
      <c r="A24" t="s">
        <v>69</v>
      </c>
      <c r="B24" s="4">
        <v>55</v>
      </c>
      <c r="C24" t="s">
        <v>21</v>
      </c>
    </row>
    <row r="25" spans="1:3" ht="12.75">
      <c r="A25" t="s">
        <v>70</v>
      </c>
      <c r="B25" s="4">
        <v>40</v>
      </c>
      <c r="C25" t="s">
        <v>21</v>
      </c>
    </row>
    <row r="26" spans="1:3" ht="12.75">
      <c r="A26" t="s">
        <v>71</v>
      </c>
      <c r="B26" s="4">
        <v>15</v>
      </c>
      <c r="C26" t="s">
        <v>21</v>
      </c>
    </row>
    <row r="27" spans="1:4" ht="12.75">
      <c r="A27" t="s">
        <v>89</v>
      </c>
      <c r="B27" s="4"/>
      <c r="C27" t="s">
        <v>21</v>
      </c>
      <c r="D27" t="s">
        <v>105</v>
      </c>
    </row>
    <row r="28" spans="1:4" ht="12.75">
      <c r="A28" t="s">
        <v>90</v>
      </c>
      <c r="B28" s="4"/>
      <c r="C28" t="s">
        <v>31</v>
      </c>
      <c r="D28" t="s">
        <v>105</v>
      </c>
    </row>
    <row r="29" spans="1:4" ht="12.75">
      <c r="A29" t="s">
        <v>91</v>
      </c>
      <c r="B29" s="4"/>
      <c r="C29" t="s">
        <v>21</v>
      </c>
      <c r="D29" t="s">
        <v>108</v>
      </c>
    </row>
    <row r="30" spans="1:3" ht="12.75">
      <c r="A30" t="s">
        <v>73</v>
      </c>
      <c r="B30" s="4">
        <v>15</v>
      </c>
      <c r="C30" t="s">
        <v>21</v>
      </c>
    </row>
    <row r="31" spans="1:4" ht="12.75">
      <c r="A31" t="s">
        <v>92</v>
      </c>
      <c r="B31" s="4"/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v>10</v>
      </c>
      <c r="C33" t="s">
        <v>21</v>
      </c>
      <c r="D33" t="s">
        <v>106</v>
      </c>
    </row>
    <row r="34" spans="1:4" ht="12.75">
      <c r="A34" t="s">
        <v>32</v>
      </c>
      <c r="B34" s="4">
        <v>3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06209900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06183D2E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50CA1168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32B90864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3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1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19</v>
      </c>
      <c r="D60">
        <v>6</v>
      </c>
    </row>
    <row r="61" spans="1:4" ht="12.75">
      <c r="A61" t="s">
        <v>39</v>
      </c>
      <c r="B61">
        <f>B18</f>
        <v>1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1560</v>
      </c>
      <c r="D67">
        <v>16</v>
      </c>
    </row>
    <row r="68" spans="1:4" ht="12.75">
      <c r="A68" t="s">
        <v>56</v>
      </c>
      <c r="B68">
        <f>ROUND(B41/B4,0)</f>
        <v>61</v>
      </c>
      <c r="D68">
        <v>8</v>
      </c>
    </row>
    <row r="69" spans="1:4" ht="12.75">
      <c r="A69" t="s">
        <v>57</v>
      </c>
      <c r="B69">
        <f>ROUND(B42/B4,0)</f>
        <v>46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20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6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5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11</v>
      </c>
      <c r="D76">
        <v>6</v>
      </c>
    </row>
    <row r="77" spans="1:4" ht="12.75">
      <c r="A77" t="s">
        <v>48</v>
      </c>
      <c r="B77">
        <f>CEILING(B25/B5,1)</f>
        <v>8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3</v>
      </c>
      <c r="D80">
        <v>4</v>
      </c>
    </row>
    <row r="81" spans="1:4" ht="12.75">
      <c r="A81" t="s">
        <v>50</v>
      </c>
      <c r="B81">
        <f>IF(B8="DDR2",CEILING(B27/B5,1),5)</f>
        <v>5</v>
      </c>
      <c r="D81">
        <v>5</v>
      </c>
    </row>
    <row r="82" spans="1:4" ht="12.75">
      <c r="A82" t="s">
        <v>66</v>
      </c>
      <c r="B82">
        <f>CEILING(B17-B18+(IF(B14="32bit",2,0))+(IF(B14="16bit",4,0))+B34,1)</f>
        <v>7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3</v>
      </c>
      <c r="D85">
        <v>5</v>
      </c>
    </row>
    <row r="86" spans="1:4" ht="12.75">
      <c r="A86" t="s">
        <v>54</v>
      </c>
      <c r="B86">
        <f>IF(B8="DDR2",CEILING(B31/B5,1),B85+1)</f>
        <v>4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11</v>
      </c>
    </row>
    <row r="93" ht="12.75">
      <c r="A93" t="s">
        <v>82</v>
      </c>
    </row>
    <row r="94" ht="12.75">
      <c r="A94">
        <f>A92+B13</f>
        <v>13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2.25</v>
      </c>
    </row>
    <row r="123" ht="12.75">
      <c r="B123">
        <f>CHOOSE(B122/0.25-1,A124,A125,A126,A127,A128,A129,A130,A131,A132,A133,A134,A135,A136,A137,A138,A139)</f>
        <v>19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dataValidations count="3">
    <dataValidation type="list" allowBlank="1" showInputMessage="1" showErrorMessage="1" sqref="B8">
      <formula1>DRAMTypes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39:B40">
      <formula1>EnableDisable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D139"/>
  <sheetViews>
    <sheetView workbookViewId="0" topLeftCell="A1">
      <pane ySplit="7140" topLeftCell="BM44" activePane="bottomLeft" state="split"/>
      <selection pane="topLeft" activeCell="F32" sqref="F32"/>
      <selection pane="bottomLeft" activeCell="C45" sqref="C45"/>
    </sheetView>
  </sheetViews>
  <sheetFormatPr defaultColWidth="9.140625" defaultRowHeight="12.75"/>
  <cols>
    <col min="1" max="1" width="41.8515625" style="0" customWidth="1"/>
    <col min="2" max="2" width="14.421875" style="0" customWidth="1"/>
    <col min="3" max="3" width="18.28125" style="0" customWidth="1"/>
  </cols>
  <sheetData>
    <row r="2" spans="1:3" ht="12.75">
      <c r="A2" t="s">
        <v>58</v>
      </c>
      <c r="B2" s="4">
        <v>132</v>
      </c>
      <c r="C2" t="s">
        <v>5</v>
      </c>
    </row>
    <row r="3" spans="1:3" ht="12.75">
      <c r="A3" t="s">
        <v>59</v>
      </c>
      <c r="B3" s="4">
        <v>132</v>
      </c>
      <c r="C3" t="s">
        <v>5</v>
      </c>
    </row>
    <row r="4" spans="1:3" ht="12.75">
      <c r="A4" t="s">
        <v>60</v>
      </c>
      <c r="B4" s="3">
        <f>1/B2*1000</f>
        <v>7.575757575757576</v>
      </c>
      <c r="C4" t="s">
        <v>21</v>
      </c>
    </row>
    <row r="5" spans="1:3" ht="12.75">
      <c r="A5" t="s">
        <v>61</v>
      </c>
      <c r="B5" s="3">
        <f>1/B3*1000</f>
        <v>7.575757575757576</v>
      </c>
      <c r="C5" t="s">
        <v>21</v>
      </c>
    </row>
    <row r="8" spans="1:2" ht="12.75">
      <c r="A8" t="s">
        <v>6</v>
      </c>
      <c r="B8" s="4" t="s">
        <v>8</v>
      </c>
    </row>
    <row r="9" ht="12.75">
      <c r="A9" t="s">
        <v>10</v>
      </c>
    </row>
    <row r="10" spans="1:3" ht="12.75">
      <c r="A10" t="s">
        <v>14</v>
      </c>
      <c r="B10" s="4">
        <v>512</v>
      </c>
      <c r="C10" t="s">
        <v>75</v>
      </c>
    </row>
    <row r="11" spans="1:2" ht="12.75">
      <c r="A11" t="s">
        <v>12</v>
      </c>
      <c r="B11" s="4">
        <v>13</v>
      </c>
    </row>
    <row r="12" spans="1:2" ht="12.75">
      <c r="A12" t="s">
        <v>13</v>
      </c>
      <c r="B12" s="4">
        <v>10</v>
      </c>
    </row>
    <row r="13" spans="1:2" ht="12.75">
      <c r="A13" t="s">
        <v>11</v>
      </c>
      <c r="B13" s="4">
        <v>2</v>
      </c>
    </row>
    <row r="14" spans="1:4" ht="12.75">
      <c r="A14" t="s">
        <v>15</v>
      </c>
      <c r="B14" s="4" t="s">
        <v>18</v>
      </c>
      <c r="D14" t="s">
        <v>94</v>
      </c>
    </row>
    <row r="16" ht="12.75">
      <c r="A16" t="s">
        <v>20</v>
      </c>
    </row>
    <row r="17" spans="1:3" ht="12.75">
      <c r="A17" t="s">
        <v>23</v>
      </c>
      <c r="B17" s="4">
        <v>3</v>
      </c>
      <c r="C17" t="s">
        <v>31</v>
      </c>
    </row>
    <row r="18" spans="1:3" ht="12.75">
      <c r="A18" t="s">
        <v>24</v>
      </c>
      <c r="B18" s="4">
        <v>1</v>
      </c>
      <c r="C18" t="s">
        <v>31</v>
      </c>
    </row>
    <row r="19" spans="1:4" ht="12.75">
      <c r="A19" t="s">
        <v>22</v>
      </c>
      <c r="B19" s="4">
        <v>2</v>
      </c>
      <c r="C19" t="s">
        <v>21</v>
      </c>
      <c r="D19" t="s">
        <v>104</v>
      </c>
    </row>
    <row r="20" spans="1:3" ht="12.75">
      <c r="A20" t="s">
        <v>64</v>
      </c>
      <c r="B20" s="4">
        <v>0.9</v>
      </c>
      <c r="C20" t="s">
        <v>31</v>
      </c>
    </row>
    <row r="21" spans="1:3" ht="12.75">
      <c r="A21" t="s">
        <v>62</v>
      </c>
      <c r="B21" s="4">
        <v>7.8</v>
      </c>
      <c r="C21" t="s">
        <v>27</v>
      </c>
    </row>
    <row r="22" spans="1:3" ht="12.75">
      <c r="A22" t="s">
        <v>63</v>
      </c>
      <c r="B22" s="4">
        <v>97.5</v>
      </c>
      <c r="C22" t="s">
        <v>21</v>
      </c>
    </row>
    <row r="23" spans="1:4" ht="12.75">
      <c r="A23" t="s">
        <v>68</v>
      </c>
      <c r="B23" s="4">
        <v>15</v>
      </c>
      <c r="C23" t="s">
        <v>21</v>
      </c>
      <c r="D23" t="s">
        <v>107</v>
      </c>
    </row>
    <row r="24" spans="1:3" ht="12.75">
      <c r="A24" t="s">
        <v>69</v>
      </c>
      <c r="B24" s="4">
        <v>75</v>
      </c>
      <c r="C24" t="s">
        <v>21</v>
      </c>
    </row>
    <row r="25" spans="1:3" ht="12.75">
      <c r="A25" t="s">
        <v>70</v>
      </c>
      <c r="B25" s="4">
        <v>45</v>
      </c>
      <c r="C25" t="s">
        <v>21</v>
      </c>
    </row>
    <row r="26" spans="1:3" ht="12.75">
      <c r="A26" t="s">
        <v>71</v>
      </c>
      <c r="B26" s="4">
        <v>22.5</v>
      </c>
      <c r="C26" t="s">
        <v>21</v>
      </c>
    </row>
    <row r="27" spans="1:4" ht="12.75">
      <c r="A27" t="s">
        <v>89</v>
      </c>
      <c r="B27" s="4"/>
      <c r="C27" t="s">
        <v>21</v>
      </c>
      <c r="D27" t="s">
        <v>105</v>
      </c>
    </row>
    <row r="28" spans="1:4" ht="12.75">
      <c r="A28" t="s">
        <v>90</v>
      </c>
      <c r="B28" s="4"/>
      <c r="C28" t="s">
        <v>31</v>
      </c>
      <c r="D28" t="s">
        <v>105</v>
      </c>
    </row>
    <row r="29" spans="1:4" ht="12.75">
      <c r="A29" t="s">
        <v>91</v>
      </c>
      <c r="B29" s="4"/>
      <c r="C29" t="s">
        <v>21</v>
      </c>
      <c r="D29" t="s">
        <v>108</v>
      </c>
    </row>
    <row r="30" spans="1:3" ht="12.75">
      <c r="A30" t="s">
        <v>73</v>
      </c>
      <c r="B30" s="4">
        <v>22.5</v>
      </c>
      <c r="C30" t="s">
        <v>21</v>
      </c>
    </row>
    <row r="31" spans="1:4" ht="12.75">
      <c r="A31" t="s">
        <v>92</v>
      </c>
      <c r="B31" s="4"/>
      <c r="C31" t="s">
        <v>21</v>
      </c>
      <c r="D31" t="s">
        <v>105</v>
      </c>
    </row>
    <row r="32" spans="1:4" ht="12.75">
      <c r="A32" t="s">
        <v>65</v>
      </c>
      <c r="B32" s="4">
        <v>15</v>
      </c>
      <c r="C32" t="s">
        <v>21</v>
      </c>
      <c r="D32" t="s">
        <v>107</v>
      </c>
    </row>
    <row r="33" spans="1:4" ht="12.75">
      <c r="A33" t="s">
        <v>67</v>
      </c>
      <c r="B33" s="4">
        <v>7.58</v>
      </c>
      <c r="C33" t="s">
        <v>21</v>
      </c>
      <c r="D33" t="s">
        <v>106</v>
      </c>
    </row>
    <row r="34" spans="1:4" ht="12.75">
      <c r="A34" t="s">
        <v>32</v>
      </c>
      <c r="B34" s="4">
        <v>3</v>
      </c>
      <c r="D34" t="s">
        <v>99</v>
      </c>
    </row>
    <row r="36" spans="1:3" ht="12.75">
      <c r="A36" t="s">
        <v>72</v>
      </c>
      <c r="B36" s="4">
        <v>1</v>
      </c>
      <c r="C36" t="s">
        <v>21</v>
      </c>
    </row>
    <row r="38" ht="12.75">
      <c r="A38" t="s">
        <v>28</v>
      </c>
    </row>
    <row r="39" spans="1:2" ht="12.75">
      <c r="A39" t="s">
        <v>25</v>
      </c>
      <c r="B39" s="4" t="s">
        <v>78</v>
      </c>
    </row>
    <row r="40" spans="1:2" ht="12.75">
      <c r="A40" t="s">
        <v>26</v>
      </c>
      <c r="B40" s="4" t="s">
        <v>78</v>
      </c>
    </row>
    <row r="41" spans="1:3" ht="12.75">
      <c r="A41" t="s">
        <v>29</v>
      </c>
      <c r="B41" s="4">
        <v>304</v>
      </c>
      <c r="C41" t="s">
        <v>21</v>
      </c>
    </row>
    <row r="42" spans="1:3" ht="12.75">
      <c r="A42" t="s">
        <v>30</v>
      </c>
      <c r="B42" s="4">
        <v>228</v>
      </c>
      <c r="C42" t="s">
        <v>21</v>
      </c>
    </row>
    <row r="45" spans="1:3" ht="12.75">
      <c r="A45" t="s">
        <v>33</v>
      </c>
      <c r="B45" s="5" t="str">
        <f>DEC2HEX(B55*2^(32-D55)+B56*2^(32-SUM(D55:D56))+B57*2^(32-SUM(D55:D57))+B58*2^(32-SUM(D55:D58))+B59*2^(32-SUM(D55:D59))+B60*2^(32-SUM(D55:D60))+B61*2^(32-SUM(D55:D61))+B62*2^(32-SUM(D55:D62))+B63*2^(32-SUM(D55:D63))+B64*2^(32-SUM(D55:D64)),8)</f>
        <v>08609100</v>
      </c>
      <c r="C45" s="7" t="s">
        <v>113</v>
      </c>
    </row>
    <row r="46" spans="1:2" ht="12.75">
      <c r="A46" t="s">
        <v>42</v>
      </c>
      <c r="B46" s="5" t="str">
        <f>DEC2HEX((B67*2^(32-D67))+(B68*2^(32-(D67+D68)))+(B69*2^(32-(D67+D68+D69))),8)</f>
        <v>0405281E</v>
      </c>
    </row>
    <row r="47" spans="1:2" ht="12.75">
      <c r="A47" t="s">
        <v>34</v>
      </c>
      <c r="B47" s="5" t="str">
        <f>DEC2HEX((B72*2^(32-D72))+(B73*2^(32-SUM(D72:D73)))+(B74*2^(32-SUM(D72:D74)))+(B75*2^(32-SUM(D72:D75)))+(B76*2^(32-SUM(D72:D76)))+(B77*2^(32-SUM(D72:D77))),8)</f>
        <v>34AA1146</v>
      </c>
    </row>
    <row r="48" spans="1:2" ht="12.75">
      <c r="A48" t="s">
        <v>43</v>
      </c>
      <c r="B48" s="5" t="str">
        <f>DEC2HEX((B80*2^(32-D80))+(B81*2^(32-SUM(D80:D81)))+(B82*2^(32-SUM(D80:D82)))+(B83*2^(32-SUM(D80:D83)))+(B84*2^(32-SUM(D80:D84)))+(B85*2^(32-SUM(D80:D85)))+(B86*2^(32-SUM(D80:D86))),8)</f>
        <v>32B90864</v>
      </c>
    </row>
    <row r="52" spans="1:4" ht="12.75">
      <c r="A52" t="s">
        <v>35</v>
      </c>
      <c r="D52" t="s">
        <v>74</v>
      </c>
    </row>
    <row r="54" ht="12.75">
      <c r="A54" t="s">
        <v>33</v>
      </c>
    </row>
    <row r="55" spans="1:4" ht="12.75">
      <c r="A55" t="s">
        <v>86</v>
      </c>
      <c r="B55">
        <v>0</v>
      </c>
      <c r="D55">
        <v>4</v>
      </c>
    </row>
    <row r="56" spans="1:4" ht="12.75">
      <c r="A56" t="s">
        <v>36</v>
      </c>
      <c r="B56">
        <f>A94-10</f>
        <v>4</v>
      </c>
      <c r="D56">
        <v>3</v>
      </c>
    </row>
    <row r="57" spans="1:4" ht="12.75">
      <c r="A57" t="s">
        <v>37</v>
      </c>
      <c r="B57">
        <f>IF(B13=2,CHOOSE(A92-A101+1,B101,B102,B103,B104,B105),CHOOSE(A92-A111+1,B111,B112,B113,B114,B115))</f>
        <v>3</v>
      </c>
      <c r="D57">
        <v>4</v>
      </c>
    </row>
    <row r="58" spans="1:4" ht="12.75">
      <c r="A58" t="s">
        <v>87</v>
      </c>
      <c r="B58">
        <v>0</v>
      </c>
      <c r="D58">
        <v>3</v>
      </c>
    </row>
    <row r="59" spans="1:4" ht="12.75">
      <c r="A59" t="s">
        <v>88</v>
      </c>
      <c r="B59">
        <f>IF(B14="32bit",0,1)</f>
        <v>0</v>
      </c>
      <c r="D59">
        <v>1</v>
      </c>
    </row>
    <row r="60" spans="1:4" ht="12.75">
      <c r="A60" t="s">
        <v>38</v>
      </c>
      <c r="B60">
        <f>B123</f>
        <v>18</v>
      </c>
      <c r="D60">
        <v>6</v>
      </c>
    </row>
    <row r="61" spans="1:4" ht="12.75">
      <c r="A61" t="s">
        <v>39</v>
      </c>
      <c r="B61">
        <f>B18</f>
        <v>1</v>
      </c>
      <c r="D61">
        <v>3</v>
      </c>
    </row>
    <row r="62" spans="1:4" ht="12.75">
      <c r="A62" t="s">
        <v>40</v>
      </c>
      <c r="B62">
        <f>IF(B40="Enabled",1,0)</f>
        <v>0</v>
      </c>
      <c r="D62">
        <v>1</v>
      </c>
    </row>
    <row r="63" spans="1:4" ht="12.75">
      <c r="A63" t="s">
        <v>41</v>
      </c>
      <c r="B63">
        <f>IF(B39="Enabled",1,0)</f>
        <v>0</v>
      </c>
      <c r="D63">
        <v>1</v>
      </c>
    </row>
    <row r="64" spans="1:4" ht="12.75">
      <c r="A64" t="s">
        <v>87</v>
      </c>
      <c r="B64">
        <v>0</v>
      </c>
      <c r="D64">
        <v>6</v>
      </c>
    </row>
    <row r="66" ht="12.75">
      <c r="A66" t="s">
        <v>42</v>
      </c>
    </row>
    <row r="67" spans="1:4" ht="12.75">
      <c r="A67" t="s">
        <v>55</v>
      </c>
      <c r="B67">
        <f>FLOOR(B21*1000/B4,1)</f>
        <v>1029</v>
      </c>
      <c r="D67">
        <v>16</v>
      </c>
    </row>
    <row r="68" spans="1:4" ht="12.75">
      <c r="A68" t="s">
        <v>56</v>
      </c>
      <c r="B68">
        <f>ROUND(B41/B4,0)</f>
        <v>40</v>
      </c>
      <c r="D68">
        <v>8</v>
      </c>
    </row>
    <row r="69" spans="1:4" ht="12.75">
      <c r="A69" t="s">
        <v>57</v>
      </c>
      <c r="B69">
        <f>ROUND(B42/B4,0)</f>
        <v>30</v>
      </c>
      <c r="D69">
        <v>8</v>
      </c>
    </row>
    <row r="71" ht="12.75">
      <c r="A71" t="s">
        <v>34</v>
      </c>
    </row>
    <row r="72" spans="1:4" ht="12.75">
      <c r="A72" t="s">
        <v>44</v>
      </c>
      <c r="B72">
        <f>CEILING(B22/B5,1)</f>
        <v>13</v>
      </c>
      <c r="D72">
        <v>6</v>
      </c>
    </row>
    <row r="73" spans="1:4" ht="12.75">
      <c r="A73" t="s">
        <v>45</v>
      </c>
      <c r="B73">
        <f>B18+CEILING(IF((B32/B5)&lt;2,2,(B32/B5)),1)+(IF(B14="32bit",2,0))+(IF(B14="16bit",4,0))</f>
        <v>5</v>
      </c>
      <c r="D73">
        <v>5</v>
      </c>
    </row>
    <row r="74" spans="1:4" ht="12.75">
      <c r="A74" t="s">
        <v>93</v>
      </c>
      <c r="B74">
        <f>B18+CEILING(IF((B33/B5)&lt;2,2,(B33/B5)),1)+(IF(B14="32bit",2,0))+(IF(B14="16bit",4,0))</f>
        <v>5</v>
      </c>
      <c r="D74">
        <v>4</v>
      </c>
    </row>
    <row r="75" spans="1:4" ht="12.75">
      <c r="A75" t="s">
        <v>46</v>
      </c>
      <c r="B75">
        <f>CEILING(IF((B23/B5)&lt;2,2,(B23/B5)),1)</f>
        <v>2</v>
      </c>
      <c r="D75">
        <v>6</v>
      </c>
    </row>
    <row r="76" spans="1:4" ht="12.75">
      <c r="A76" t="s">
        <v>47</v>
      </c>
      <c r="B76">
        <f>CEILING(B24/B5,1)</f>
        <v>10</v>
      </c>
      <c r="D76">
        <v>6</v>
      </c>
    </row>
    <row r="77" spans="1:4" ht="12.75">
      <c r="A77" t="s">
        <v>48</v>
      </c>
      <c r="B77">
        <f>CEILING(B25/B5,1)</f>
        <v>6</v>
      </c>
      <c r="D77">
        <v>5</v>
      </c>
    </row>
    <row r="79" ht="12.75">
      <c r="A79" t="s">
        <v>43</v>
      </c>
    </row>
    <row r="80" spans="1:4" ht="12.75">
      <c r="A80" t="s">
        <v>49</v>
      </c>
      <c r="B80">
        <f>CEILING(B26/B5,1)</f>
        <v>3</v>
      </c>
      <c r="D80">
        <v>4</v>
      </c>
    </row>
    <row r="81" spans="1:4" ht="12.75">
      <c r="A81" t="s">
        <v>50</v>
      </c>
      <c r="B81">
        <f>IF(B8="DDR2",CEILING(B27/B5,1),5)</f>
        <v>5</v>
      </c>
      <c r="D81">
        <v>5</v>
      </c>
    </row>
    <row r="82" spans="1:4" ht="12.75">
      <c r="A82" t="s">
        <v>66</v>
      </c>
      <c r="B82">
        <f>CEILING(B17-B18+(IF(B14="32bit",2,0))+(IF(B14="16bit",4,0))+B34,1)</f>
        <v>7</v>
      </c>
      <c r="D82">
        <v>4</v>
      </c>
    </row>
    <row r="83" spans="1:4" ht="12.75">
      <c r="A83" t="s">
        <v>51</v>
      </c>
      <c r="B83">
        <f>(IF(B14="32bit",MAX(B28,2),0))+(IF(B14="16bit",MAX(B28,4),0))</f>
        <v>2</v>
      </c>
      <c r="D83">
        <v>4</v>
      </c>
    </row>
    <row r="84" spans="1:4" ht="12.75">
      <c r="A84" t="s">
        <v>52</v>
      </c>
      <c r="B84">
        <f>IF(B8="DDR2",IF(B14="16bit",CEILING(IF((B29/B5)&lt;2,2,(B29/B5))+2,1),CEILING(IF((B29/B5)&lt;2,2,(B29/B5)),1)),2)</f>
        <v>2</v>
      </c>
      <c r="D84">
        <v>5</v>
      </c>
    </row>
    <row r="85" spans="1:4" ht="12.75">
      <c r="A85" t="s">
        <v>53</v>
      </c>
      <c r="B85">
        <f>CEILING(B30/B5,1)</f>
        <v>3</v>
      </c>
      <c r="D85">
        <v>5</v>
      </c>
    </row>
    <row r="86" spans="1:4" ht="12.75">
      <c r="A86" t="s">
        <v>54</v>
      </c>
      <c r="B86">
        <f>IF(B8="DDR2",CEILING(B31/B5,1),B85+1)</f>
        <v>4</v>
      </c>
      <c r="D86">
        <v>5</v>
      </c>
    </row>
    <row r="89" ht="12.75">
      <c r="A89" t="s">
        <v>79</v>
      </c>
    </row>
    <row r="91" ht="12.75">
      <c r="A91" t="s">
        <v>80</v>
      </c>
    </row>
    <row r="92" ht="12.75">
      <c r="A92">
        <f>IF(B14="32bit",(3+B12-1),(2+B12-1))</f>
        <v>12</v>
      </c>
    </row>
    <row r="93" ht="12.75">
      <c r="A93" t="s">
        <v>82</v>
      </c>
    </row>
    <row r="94" ht="12.75">
      <c r="A94">
        <f>A92+B13</f>
        <v>14</v>
      </c>
    </row>
    <row r="99" ht="12.75">
      <c r="A99" t="s">
        <v>84</v>
      </c>
    </row>
    <row r="100" ht="12.75">
      <c r="A100" t="s">
        <v>81</v>
      </c>
    </row>
    <row r="101" spans="1:2" ht="12.75">
      <c r="A101">
        <v>10</v>
      </c>
      <c r="B101">
        <v>0</v>
      </c>
    </row>
    <row r="102" spans="1:2" ht="12.75">
      <c r="A102">
        <v>11</v>
      </c>
      <c r="B102">
        <v>1</v>
      </c>
    </row>
    <row r="103" spans="1:2" ht="12.75">
      <c r="A103">
        <v>12</v>
      </c>
      <c r="B103">
        <v>3</v>
      </c>
    </row>
    <row r="104" spans="1:2" ht="12.75">
      <c r="A104">
        <v>13</v>
      </c>
      <c r="B104">
        <v>5</v>
      </c>
    </row>
    <row r="105" spans="1:2" ht="12.75">
      <c r="A105">
        <v>14</v>
      </c>
      <c r="B105">
        <v>7</v>
      </c>
    </row>
    <row r="107" spans="1:2" ht="12.75">
      <c r="A107">
        <v>24</v>
      </c>
      <c r="B107">
        <v>9</v>
      </c>
    </row>
    <row r="108" spans="1:2" ht="12.75">
      <c r="A108">
        <v>25</v>
      </c>
      <c r="B108">
        <v>11</v>
      </c>
    </row>
    <row r="110" ht="12.75">
      <c r="A110" t="s">
        <v>83</v>
      </c>
    </row>
    <row r="111" spans="1:2" ht="12.75">
      <c r="A111">
        <v>11</v>
      </c>
      <c r="B111">
        <v>2</v>
      </c>
    </row>
    <row r="112" spans="1:2" ht="12.75">
      <c r="A112">
        <v>12</v>
      </c>
      <c r="B112">
        <v>4</v>
      </c>
    </row>
    <row r="113" spans="1:2" ht="12.75">
      <c r="A113">
        <v>13</v>
      </c>
      <c r="B113">
        <v>6</v>
      </c>
    </row>
    <row r="114" spans="1:2" ht="12.75">
      <c r="A114">
        <v>14</v>
      </c>
      <c r="B114">
        <v>8</v>
      </c>
    </row>
    <row r="116" spans="1:2" ht="12.75">
      <c r="A116">
        <v>24</v>
      </c>
      <c r="B116">
        <v>10</v>
      </c>
    </row>
    <row r="117" spans="1:2" ht="12.75">
      <c r="A117">
        <v>25</v>
      </c>
      <c r="B117">
        <v>12</v>
      </c>
    </row>
    <row r="118" spans="1:2" ht="12.75">
      <c r="A118">
        <v>26</v>
      </c>
      <c r="B118">
        <v>13</v>
      </c>
    </row>
    <row r="119" spans="1:2" ht="12.75">
      <c r="A119">
        <v>27</v>
      </c>
      <c r="B119">
        <v>14</v>
      </c>
    </row>
    <row r="120" spans="1:2" ht="12.75">
      <c r="A120">
        <v>28</v>
      </c>
      <c r="B120">
        <v>15</v>
      </c>
    </row>
    <row r="122" spans="1:2" ht="12.75">
      <c r="A122" t="s">
        <v>85</v>
      </c>
      <c r="B122">
        <f>IF(OR(B8="DDR2",B8="DDR"),MROUND(B17+B36/B5+B19/B5-B20/2,0.25),MROUND(B17-1+B36/B5+B19/B5-B20/2,0.25))</f>
        <v>2</v>
      </c>
    </row>
    <row r="123" ht="12.75">
      <c r="B123">
        <f>CHOOSE(B122/0.25-1,A124,A125,A126,A127,A128,A129,A130,A131,A132,A133,A134,A135,A136,A137,A138,A139)</f>
        <v>18</v>
      </c>
    </row>
    <row r="124" ht="12.75">
      <c r="A124">
        <v>32</v>
      </c>
    </row>
    <row r="125" ht="12.75">
      <c r="A125">
        <v>33</v>
      </c>
    </row>
    <row r="126" ht="12.75">
      <c r="A126">
        <v>34</v>
      </c>
    </row>
    <row r="127" ht="12.75">
      <c r="A127">
        <v>35</v>
      </c>
    </row>
    <row r="128" ht="12.75">
      <c r="A128">
        <v>16</v>
      </c>
    </row>
    <row r="129" ht="12.75">
      <c r="A129">
        <v>17</v>
      </c>
    </row>
    <row r="130" ht="12.75">
      <c r="A130">
        <v>18</v>
      </c>
    </row>
    <row r="131" ht="12.75">
      <c r="A131">
        <v>19</v>
      </c>
    </row>
    <row r="132" ht="12.75">
      <c r="A132">
        <v>8</v>
      </c>
    </row>
    <row r="133" ht="12.75">
      <c r="A133">
        <v>9</v>
      </c>
    </row>
    <row r="134" ht="12.75">
      <c r="A134">
        <v>10</v>
      </c>
    </row>
    <row r="135" ht="12.75">
      <c r="A135">
        <v>11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</sheetData>
  <dataValidations count="3">
    <dataValidation type="list" allowBlank="1" showInputMessage="1" showErrorMessage="1" sqref="B8">
      <formula1>DRAMTypes</formula1>
    </dataValidation>
    <dataValidation type="list" allowBlank="1" showInputMessage="1" showErrorMessage="1" sqref="B14">
      <formula1>DRAMModes</formula1>
    </dataValidation>
    <dataValidation type="list" allowBlank="1" showInputMessage="1" showErrorMessage="1" sqref="B39:B40">
      <formula1>EnableDisable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Alger</dc:creator>
  <cp:keywords/>
  <dc:description/>
  <cp:lastModifiedBy>b15778</cp:lastModifiedBy>
  <cp:lastPrinted>2007-10-20T15:59:38Z</cp:lastPrinted>
  <dcterms:created xsi:type="dcterms:W3CDTF">2007-10-20T15:21:48Z</dcterms:created>
  <dcterms:modified xsi:type="dcterms:W3CDTF">2009-04-07T14:47:08Z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-792329657</vt:i4>
  </property>
  <property fmtid="{D5CDD505-2E9C-101B-9397-08002B2CF9AE}" pid="3" name="_NewReviewCycle">
    <vt:lpwstr/>
  </property>
  <property fmtid="{D5CDD505-2E9C-101B-9397-08002B2CF9AE}" pid="4" name="_EmailSubject">
    <vt:lpwstr>Freescale Support, SR # 1-556175627 Reply</vt:lpwstr>
  </property>
  <property fmtid="{D5CDD505-2E9C-101B-9397-08002B2CF9AE}" pid="5" name="_AuthorEmail">
    <vt:lpwstr>michael.winge@freescale.com</vt:lpwstr>
  </property>
  <property fmtid="{D5CDD505-2E9C-101B-9397-08002B2CF9AE}" pid="6" name="_AuthorEmailDisplayName">
    <vt:lpwstr>Winge Michael-R57118</vt:lpwstr>
  </property>
  <property fmtid="{D5CDD505-2E9C-101B-9397-08002B2CF9AE}" pid="7" name="_ReviewingToolsShownOnce">
    <vt:lpwstr/>
  </property>
</Properties>
</file>